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kydalJ" reservationPassword="0"/>
  <workbookPr/>
  <bookViews>
    <workbookView xWindow="240" yWindow="120" windowWidth="14940" windowHeight="9225" activeTab="0"/>
  </bookViews>
  <sheets>
    <sheet name="Rekapitulace" sheetId="1" r:id="rId1"/>
    <sheet name="PS 01-28-01" sheetId="2" r:id="rId2"/>
    <sheet name="PS 01-10-01" sheetId="3" r:id="rId3"/>
    <sheet name="SO 01-16-01" sheetId="4" r:id="rId4"/>
    <sheet name="SO 01-17-01" sheetId="5" r:id="rId5"/>
    <sheet name="SO 01-17-01.1" sheetId="6" r:id="rId6"/>
    <sheet name="SO 02-16-01" sheetId="7" r:id="rId7"/>
    <sheet name="SO 02-17-01" sheetId="8" r:id="rId8"/>
    <sheet name="SO 02-17-01.1" sheetId="9" r:id="rId9"/>
    <sheet name="SO 01-19-01" sheetId="10" r:id="rId10"/>
    <sheet name="SO 02-19-01" sheetId="11" r:id="rId11"/>
    <sheet name="SO 02-19-02" sheetId="12" r:id="rId12"/>
    <sheet name="SO 01-18-01" sheetId="13" r:id="rId13"/>
    <sheet name="SO 01-01-01" sheetId="14" r:id="rId14"/>
    <sheet name="SO 01-04-01" sheetId="15" r:id="rId15"/>
    <sheet name="SO 01-04-02" sheetId="16" r:id="rId16"/>
    <sheet name="SO 01-06-01" sheetId="17" r:id="rId17"/>
    <sheet name="SO 01-38-01" sheetId="18" r:id="rId18"/>
    <sheet name="SO 98-98" sheetId="19" r:id="rId19"/>
  </sheets>
  <definedNames/>
  <calcPr/>
  <webPublishing/>
</workbook>
</file>

<file path=xl/sharedStrings.xml><?xml version="1.0" encoding="utf-8"?>
<sst xmlns="http://schemas.openxmlformats.org/spreadsheetml/2006/main" count="9537" uniqueCount="2138">
  <si>
    <t>Aspe</t>
  </si>
  <si>
    <t>Rekapitulace ceny</t>
  </si>
  <si>
    <t>2020-161</t>
  </si>
  <si>
    <t>Rekonstrukce mostů přes ulicí Šámalova v Brně_změna 01</t>
  </si>
  <si>
    <t>ZŘ_zm01</t>
  </si>
  <si>
    <t/>
  </si>
  <si>
    <t>Celková cena bez DPH:</t>
  </si>
  <si>
    <t>Celková cena s DPH:</t>
  </si>
  <si>
    <t>Objekt</t>
  </si>
  <si>
    <t>Popis</t>
  </si>
  <si>
    <t>Cena bez DPH</t>
  </si>
  <si>
    <t>DPH</t>
  </si>
  <si>
    <t>Cena s DPH</t>
  </si>
  <si>
    <t>Počet neoceněných položek</t>
  </si>
  <si>
    <t>D.1.1</t>
  </si>
  <si>
    <t>Železniční zabezpečovací zařízení</t>
  </si>
  <si>
    <t xml:space="preserve">  PS 01-28-01</t>
  </si>
  <si>
    <t>Přeložky a ochrany kabelů zab. zař.</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</si>
  <si>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</si>
  <si>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</si>
  <si>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</si>
  <si>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</si>
  <si>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</si>
  <si>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</si>
  <si>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</si>
  <si>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</si>
  <si>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</si>
  <si>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</si>
  <si>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</si>
  <si>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</si>
  <si>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</si>
  <si>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</si>
  <si>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</si>
  <si>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</si>
  <si>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</si>
  <si>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</si>
  <si>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</si>
  <si>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</si>
  <si>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</si>
  <si>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</si>
  <si>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</si>
  <si>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</si>
  <si>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</si>
  <si>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</si>
  <si>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</si>
  <si>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01-28-01</t>
  </si>
  <si>
    <t>SD</t>
  </si>
  <si>
    <t>015</t>
  </si>
  <si>
    <t>Poplatky za likvidaci odpadů</t>
  </si>
  <si>
    <t>P</t>
  </si>
  <si>
    <t>1</t>
  </si>
  <si>
    <t>R015111</t>
  </si>
  <si>
    <t>POPLATKY ZA LIKVIDACI ODPADŮ NEKONTAMINOVANÝCH VČETNĚ DOPRAVY NA SKLÁDKU A VEŠKERÉ MANIPULACE - 17 05 04 VYTĚŽENÉ ZEMINY A HORNINY - I. TŘÍDA TĚŽITELNOSTI</t>
  </si>
  <si>
    <t>T</t>
  </si>
  <si>
    <t>[bez vazby na CS]</t>
  </si>
  <si>
    <t>PP</t>
  </si>
  <si>
    <t>VV</t>
  </si>
  <si>
    <t>1: Dle technické zprávy, výkresových příloh projektové dokumentace, TKP staveb státních drah a výkazů materiálu projektu a souhrnných částí dokumentace stavby. 
2: 1% z výkopů = 0,95 m3*2,1=2T</t>
  </si>
  <si>
    <t>TS</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</si>
  <si>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</si>
  <si>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R015240</t>
  </si>
  <si>
    <t>POPLATKY ZA LIKVIDACI ODPADŮ NEKONTAMINOVANÝCH VČETNĚ DOPRAVY NA SKLÁDKU A VEŠKERÉ MANIPULACE- 20 03 99 ODPAD PODOBNÝ KOMUNÁLNÍMU ODPADU</t>
  </si>
  <si>
    <t>1: Dle technické zprávy, výkresových příloh projektové dokumentace, TKP staveb státních drah a výkazů materiálu projektu a souhrnných částí dokumentace stavby.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</si>
  <si>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</si>
  <si>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Zemní práce:</t>
  </si>
  <si>
    <t>4</t>
  </si>
  <si>
    <t>13173A</t>
  </si>
  <si>
    <t>HLOUBENÍ JAM ZAPAŽ I NEPAŽ TŘ I - BEZ DOPRAVY</t>
  </si>
  <si>
    <t>M3</t>
  </si>
  <si>
    <t>1: Dle technické zprávy, výkresových příloh projektové dokumentace, TKP staveb státních drah a výkazů materiálu projektu a souhrnných částí dokumentace stavby. 
2: ((4*(2*2*2))=32m3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</si>
  <si>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</si>
  <si>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5</t>
  </si>
  <si>
    <t>13273A</t>
  </si>
  <si>
    <t>HLOUBENÍ RÝH ŠÍŘ DO 2M PAŽ I NEPAŽ TŘ. I - BEZ DOPRAVY</t>
  </si>
  <si>
    <t>1: Dle technické zprávy, výkresových příloh projektové dokumentace, TKP staveb státních drah a výkazů materiálu projektu a souhrnných částí dokumentace stavby. 
2: (0,35*0,8*225)=63m3</t>
  </si>
  <si>
    <t>6</t>
  </si>
  <si>
    <t>14173</t>
  </si>
  <si>
    <t>PROTLAČOVÁNÍ POTRUBÍ Z PLASTICKÝCH HMOT DN DO 200MM</t>
  </si>
  <si>
    <t>M</t>
  </si>
  <si>
    <t>položka zahrnuje dodávku protlačovaného potrubí a veškeré pomocné práce (startovací zařízení, startovací a cílová  
jáma, opěrné a vodící bloky a pod.)</t>
  </si>
  <si>
    <t>7</t>
  </si>
  <si>
    <t>17411</t>
  </si>
  <si>
    <t>ZÁSYP JAM A RÝH ZEMINOU SE ZHUTNĚNÍM</t>
  </si>
  <si>
    <t>1: Dle technické zprávy, výkresových příloh projektové dokumentace, TKP staveb státních drah a výkazů materiálu projektu a souhrnných částí dokumentace stavby. 
2: ((0,35*0,8*225)+ (4*(2*2*2))-1=94m3</t>
  </si>
  <si>
    <t>1. Položka obsahuje: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t>
  </si>
  <si>
    <t>8</t>
  </si>
  <si>
    <t>18210</t>
  </si>
  <si>
    <t>ÚPRAVA POVRCHŮ SROVNÁNÍM ÚZEMÍ</t>
  </si>
  <si>
    <t>M2</t>
  </si>
  <si>
    <t>1: Dle technické zprávy, výkresových příloh projektové dokumentace, TKP staveb státních drah a výkazů materiálu projektu a souhrnných částí dokumentace stavby. 
2: ((0,5*225)+ (4*(2*2))=128,5m2</t>
  </si>
  <si>
    <t>položka zahrnuje srovnání výškových rozdílů terénu</t>
  </si>
  <si>
    <t>9</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</si>
  <si>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</si>
  <si>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</si>
  <si>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</si>
  <si>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</si>
  <si>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702222</t>
  </si>
  <si>
    <t>KABELOVÁ CHRÁNIČKA ZEMNÍ UV STABILNÍ DN PŘES 100 DO 200 MM</t>
  </si>
  <si>
    <t>1. Položka obsahuje:  
– přípravu podkladu pro osazení  
2. Položka neobsahuje:  
X  
3. Způsob měření:  
Měří se metr délkový.</t>
  </si>
  <si>
    <t>11</t>
  </si>
  <si>
    <t>702232</t>
  </si>
  <si>
    <t>KABELOVÁ CHRÁNIČKA ZEMNÍ DĚLENÁ DN PŘES 100 DO 200 MM</t>
  </si>
  <si>
    <t>1. Položka obsahuje:  
– proražení otvoru zdivem o průřezu od 0,01 do 0,025m2  
– úpravu a začištění omítky po montáži vedení  
– pomocné mechanismy  
2. Položka neobsahuje:  
– protipožární ucpávku  
3. Způsob měření:  
Měří se metr délkový.</t>
  </si>
  <si>
    <t>12</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</si>
  <si>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</si>
  <si>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</si>
  <si>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Měří se metr délkový</t>
  </si>
  <si>
    <t>Přeložky a úpravy zabezpečovacích kabelů:</t>
  </si>
  <si>
    <t>13</t>
  </si>
  <si>
    <t>75A151</t>
  </si>
  <si>
    <t>KABEL METALICKÝ SE STÍNĚNÍM DO 12 PÁRŮ - DODÁVKA</t>
  </si>
  <si>
    <t>KMPÁR</t>
  </si>
  <si>
    <t>1. Položka obsahuje:  
– dodání kabelů podle typu od výrobců včetně mimostaveništní dopravy  
2. Položka neobsahuje:  
X  
3. Způsob měření:  
Měří se n-násobky páru vodičů na kilometr.</t>
  </si>
  <si>
    <t>14</t>
  </si>
  <si>
    <t>75A161</t>
  </si>
  <si>
    <t>KABEL METALICKÝ SE STÍNĚNÍM PŘES 12 PÁRŮ - DODÁVKA</t>
  </si>
  <si>
    <t>15</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</si>
  <si>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</si>
  <si>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</si>
  <si>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</si>
  <si>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16</t>
  </si>
  <si>
    <t>75A247</t>
  </si>
  <si>
    <t>ZATAŽENÍ A SPOJKOVÁNÍ KABELŮ SE STÍNĚNÍM PŘES 12 PÁRŮ - MONTÁŽ</t>
  </si>
  <si>
    <t>17</t>
  </si>
  <si>
    <t>75A331</t>
  </si>
  <si>
    <t>SPOJKA ROVNÁ PRO PLASTOVÉ KABELY SE STÍNĚNÍM S JÁDRY O PRŮMĚRU 1 MM2 DO 12 PÁRŮ</t>
  </si>
  <si>
    <t>KUS</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</si>
  <si>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</si>
  <si>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18</t>
  </si>
  <si>
    <t>75A332</t>
  </si>
  <si>
    <t>SPOJKA ROVNÁ PRO PLASTOVÉ KABELY SE STÍNĚNÍM S JÁDRY O PRŮMĚRU 1 MM2 PŘES 12 PÁRŮ</t>
  </si>
  <si>
    <t>19</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</si>
  <si>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</si>
  <si>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</si>
  <si>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</si>
  <si>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</si>
  <si>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20</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</si>
  <si>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</si>
  <si>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</si>
  <si>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</si>
  <si>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21</t>
  </si>
  <si>
    <t>75IH71</t>
  </si>
  <si>
    <t>UKONČENÍ KABELU SMRŠŤOVACÍ KONCOVKA DO 40 MM</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</si>
  <si>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</si>
  <si>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D.1.2</t>
  </si>
  <si>
    <t>Železniční sdělovací zařízení</t>
  </si>
  <si>
    <t xml:space="preserve">  PS 01-10-01</t>
  </si>
  <si>
    <t>Přeložky a ochrany DOK</t>
  </si>
  <si>
    <t>PS 01-10-01</t>
  </si>
  <si>
    <t>0</t>
  </si>
  <si>
    <t>Zemní práce</t>
  </si>
  <si>
    <t>029111R</t>
  </si>
  <si>
    <t>OSTATNÍ POŽADAVKY - GEODETICKÉ ZAMĚŘENÍ - DÉLKOVÉ</t>
  </si>
  <si>
    <t>HM</t>
  </si>
  <si>
    <t>Geodetické zaměření trasy, digitálně odměřená délka 60 m</t>
  </si>
  <si>
    <t>Viz technická zpráva a výkresová dokumentace</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</si>
  <si>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</si>
  <si>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02945R</t>
  </si>
  <si>
    <t>OSTATNÍ POŽADAVKY - GEOMETRICKÝ PLÁN</t>
  </si>
  <si>
    <t>131838</t>
  </si>
  <si>
    <t>HLOUBENÍ JAM ZAPAŽ I NEPAŽ TŘ. II, ODVOZ DO 20KM</t>
  </si>
  <si>
    <t>1,0 m x 2,0 m x hl.1,0m m = 2,0 m3 x 2 ks = 4,0 m3</t>
  </si>
  <si>
    <t>Viz technická zpráva a výkresová dokumentace - jámy pro kabelové komory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</si>
  <si>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</si>
  <si>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132838</t>
  </si>
  <si>
    <t>HLOUBENÍ RÝH ŠÍŘ DO 2M PAŽ I NEPAŽ TŘ. III, ODVOZ DO 20KM</t>
  </si>
  <si>
    <t>délka trasy 56 m x šířka 0,5 m x hloubka 1,0 m = 28 m3</t>
  </si>
  <si>
    <t>17110</t>
  </si>
  <si>
    <t>ULOŽENÍ SYPANINY DO NÁSYPŮ SE ZHUTNĚNÍM</t>
  </si>
  <si>
    <t>pro 2 zemní kabelové boxy  - 2ks x 1m3 = 2m3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</si>
  <si>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</si>
  <si>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</si>
  <si>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</si>
  <si>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</si>
  <si>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pro 2 zemní kabelové boxy - 2ks x 1m3 = 2m3</t>
  </si>
  <si>
    <t>Viz. technická zpráva a výkresová dokumentace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</si>
  <si>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</si>
  <si>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18090</t>
  </si>
  <si>
    <t>VŠEOBECNÉ ÚPRAVY OSTATNÍCH PLOCH</t>
  </si>
  <si>
    <t>délka trasy 56 m x 2 m  = 112 m2</t>
  </si>
  <si>
    <t>Všeobecné úpravy musí zahrnovat úpravu území po uskutečnění stavby, tak jak je požadováno v zadávací dokumentaci s výjimkou těch prací, pro které jsou uvedeny samostatné položky.</t>
  </si>
  <si>
    <t>701005</t>
  </si>
  <si>
    <t>VYHLEDÁVACÍ MARKER ZEMNÍ S MOŽNOSTÍ ZÁPISU</t>
  </si>
  <si>
    <t>pro 2 zemní kabelové boxy = 2ks</t>
  </si>
  <si>
    <t>1. Položka obsahuje:  
 – úprava dna výkopu  
 – položení betonového žlabu / chráničky včetně zakrytí  
 – pomocné mechanismy  
2. Položka neobsahuje:  
 X  
3. Způsob měření:  
Udává se počet kusů kompletní konstrukce nebo práce.</t>
  </si>
  <si>
    <t>702112</t>
  </si>
  <si>
    <t>KABELOVÝ ŽLAB ZEMNÍ VČETNĚ KRYTU SVĚTLÉ ŠÍŘKY PŘES 120 DO 250 MM</t>
  </si>
  <si>
    <t>56m x2ks=112m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</si>
  <si>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</si>
  <si>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</si>
  <si>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</si>
  <si>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 30m + 30m = 60 m x2 chráničky = 120m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</si>
  <si>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</si>
  <si>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</si>
  <si>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</si>
  <si>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délka trasy 56 m + 10% = 62,000 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</si>
  <si>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</si>
  <si>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</si>
  <si>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</si>
  <si>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</si>
  <si>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709210</t>
  </si>
  <si>
    <t>KŘIŽOVATKA KABELOVÝCH VEDENÍ SE STÁVAJÍCÍ INŽENÝRSKOU SÍTÍ (KABELEM, POTRUBÍM APOD.)</t>
  </si>
  <si>
    <t>digitálně odečteno ze situace - 3 ks</t>
  </si>
  <si>
    <t>Viz výkresová dokumentace</t>
  </si>
  <si>
    <t>Odpady</t>
  </si>
  <si>
    <t>74A150</t>
  </si>
  <si>
    <t>ODVOZ ZEMINY Z VÝKOPU (NA LIKVIDACI ODPADŮ NEBO JINÉ URČENÉ MÍSTO)</t>
  </si>
  <si>
    <t>M3KM</t>
  </si>
  <si>
    <t>50km tam i zpět x 4,2m3=210,000m3km</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</si>
  <si>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</si>
  <si>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74F492</t>
  </si>
  <si>
    <t>DEMONTÁŽ - ODVOZ (NA LIKVIDACI ODPADŮ NEBO JINÉ URČENÉ MÍSTO)</t>
  </si>
  <si>
    <t>tkm</t>
  </si>
  <si>
    <t>50km tam i zpět x 0,268t=13,400tkm</t>
  </si>
  <si>
    <t>R015112</t>
  </si>
  <si>
    <t>POPLATKY ZA LIKVIDACI ODPADŮ NEKONTAMINOVANÝCH VČETNĚ DOPRAVY NA SKLÁDKU A VEŠKERÉ MANIPULACE- 17 05 04 VYTĚŽENÉ ZEMINY A HORNINY - II. TŘÍDA TĚŽITELNOSTI</t>
  </si>
  <si>
    <t>0,5x0,1 x 84m = 4,2m3 x 1,9t/m3= 7,98t</t>
  </si>
  <si>
    <t>R015130</t>
  </si>
  <si>
    <t>POPLATKY ZA LIKVIDACI ODPADŮ NEKONTAMINOVANÝCH VČETNĚ DOPRAVY NA SKLÁDKU A VEŠKERÉ MANIPULACE - 17 03 02 VYBOURANÝ ASFALTOVÝ BETON BEZ DEHTU</t>
  </si>
  <si>
    <t>0,5x0,2x7,5m=0,75m3 x 2,2t/m3= 1,65t</t>
  </si>
  <si>
    <t>R015250</t>
  </si>
  <si>
    <t>POPLATKY ZA LIKVIDACI ODPADŮ NEKONTAMINOVANÝCH VČETNĚ DOPRAVY NA SKLÁDKU A VEŠKERÉ MANIPULACE- 17 02 03 POLYETYLÉNOVÉ PODLOŽKY (ŽEL. SVRŠEK)</t>
  </si>
  <si>
    <t>2x trubka HDPE 40 = 2x64mx0,4kg/m=51,2kg= 0,051t</t>
  </si>
  <si>
    <t>R015621</t>
  </si>
  <si>
    <t>POPLATKY ZA LIKVIDACI ODPADŮ NEBEZPEČNÝCH VČETNĚ DOPRAVY NA SKLÁDKU A VEŠKERÉ MANIPULACE- KABELY S PLASTOVOU IZOLACÍ</t>
  </si>
  <si>
    <t>64m x 0,59kg/m=37,76kg  
2x 64mx0,29kg/m=37,12kg  
2x 64mx1,51kg/m= 193,28kg  
Celkem = 268,16kg = 0,268t</t>
  </si>
  <si>
    <t>75</t>
  </si>
  <si>
    <t>Slaboproud - sdělovací zařízení</t>
  </si>
  <si>
    <t>75I22X</t>
  </si>
  <si>
    <t>KABEL ZEMNÍ DVOUPLÁŠŤOVÝ BEZ PANCÍŘE PRŮMĚRU ŽIL 0,8mm DO 25XN - MONTÁŽ</t>
  </si>
  <si>
    <t>Traťový kabel TCEKPFLEY 25XN 0,8mm  
délka  trasy = 62m  
přepočet: 0,062km  x 25 čtyřek = 1,55 kmčtyřky</t>
  </si>
  <si>
    <t>Položka obsahuje : Montáž kabelu včetně, manipulace a uložení kabelu (do chráničky, do země, na rošty a pod. ). Dále obsahuje cenu za pom. mechanismy včetně všech ostatních vedlejších nákladů</t>
  </si>
  <si>
    <t>22</t>
  </si>
  <si>
    <t>75I22Y</t>
  </si>
  <si>
    <t>KABEL ZEMNÍ DVOUPLÁŠŤOVÝ BEZ PANCÍŘE PRŮMĚRU ŽIL 0,8mm DO 25XN-DEMONTÁŽ</t>
  </si>
  <si>
    <t>Traťový kabel TCEKPFLEZEY 25XN 0,8mm  
délka  trasy = 62m  
přepočet: 0,062km  x 25 čtyřek = 1,55 kmčtyřky</t>
  </si>
  <si>
    <t>Položka obsahuje : Dodávku kabelu včetně dovozu, manipulace a uložení kabelu (do chráničky, do země, na rošty a pod. ). Dále obsahuje cenu za pom. mechanismy včetně všech ostatních vedlejších nákladů</t>
  </si>
  <si>
    <t>23</t>
  </si>
  <si>
    <t>75I813</t>
  </si>
  <si>
    <t>KABEL OPTICKÝ SM DO 72 VLÁKEN</t>
  </si>
  <si>
    <t>KMVLÁKNO</t>
  </si>
  <si>
    <t>3572m= 3,572km x72 vláken = 257,184 kmvlákno</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</si>
  <si>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</si>
  <si>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24</t>
  </si>
  <si>
    <t>75I814</t>
  </si>
  <si>
    <t>KABEL OPTICKÝ SM PŘES 72 VLÁKEN</t>
  </si>
  <si>
    <t>3572m= 3,572km x 144 vláken = 514,368 kmvlákno</t>
  </si>
  <si>
    <t>25</t>
  </si>
  <si>
    <t>75I819</t>
  </si>
  <si>
    <t>KABEL OPTICKÝ SM - MONTÁŽ DO OSAZENÉ TRUBKY</t>
  </si>
  <si>
    <t>3572m + 3572m = 7144m</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</si>
  <si>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</si>
  <si>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26</t>
  </si>
  <si>
    <t>75I81Y</t>
  </si>
  <si>
    <t>KABEL OPTICKÝ SM - DEMONTÁŽ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</si>
  <si>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</si>
  <si>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27</t>
  </si>
  <si>
    <t>75I84X</t>
  </si>
  <si>
    <t>KABEL OPTICKÝ - REZERVA DO 500mm - MONTÁŽ</t>
  </si>
  <si>
    <t>2 komory x 2 rezervy = 4ks</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</si>
  <si>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</si>
  <si>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28</t>
  </si>
  <si>
    <t>75I911</t>
  </si>
  <si>
    <t>OPTOTRUBKA HDPE PRŮMĚRU DO 40 MM</t>
  </si>
  <si>
    <t>barva modrá/BP = trasa 56m = 56m +10% = 62m  
barva černá/BP= trasa 56m= 56m + 10%= 62m  
barva oranžová-rezervní=62m  
Celkem = 62m + 62m + 62m = 186m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</si>
  <si>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</si>
  <si>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29</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</si>
  <si>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</si>
  <si>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</si>
  <si>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</si>
  <si>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30</t>
  </si>
  <si>
    <t>75I91Y</t>
  </si>
  <si>
    <t>OPTOTRUBKA HDPE -DEMONTÁŽ</t>
  </si>
  <si>
    <t>barva modrá/BP = trasa 56m  
barva černá/BP= trasa 56m  
Celkem = 62m + 62m = 124m</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</si>
  <si>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</si>
  <si>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31</t>
  </si>
  <si>
    <t>75I961</t>
  </si>
  <si>
    <t>OPTOTRUBKA - HERMETIZACE ÚSEKU DO 2000 M</t>
  </si>
  <si>
    <t>ÚSEK</t>
  </si>
  <si>
    <t>1 úsek délky 3572m - SŽ  
1 úsek délky 3572m - SŽ  
Celkem 7144m</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</si>
  <si>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</si>
  <si>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32</t>
  </si>
  <si>
    <t>75I962</t>
  </si>
  <si>
    <t>OPTOTRUBKA - KALIBRACE</t>
  </si>
  <si>
    <t>celkem 7144m</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</si>
  <si>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</si>
  <si>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33</t>
  </si>
  <si>
    <t>75IA11</t>
  </si>
  <si>
    <t>OPTOTRUBKOVÁ SPOJKA PRŮMĚRU DO 40 MM</t>
  </si>
  <si>
    <t>2ks + 2ks = 4ks</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</si>
  <si>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</si>
  <si>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34</t>
  </si>
  <si>
    <t>75IA1X</t>
  </si>
  <si>
    <t>OPTOTRUBKOVÁ SPOJKA - MONTÁŽ</t>
  </si>
  <si>
    <t>35</t>
  </si>
  <si>
    <t>75IA51</t>
  </si>
  <si>
    <t>OPTOTRUBKOVÁ KONCOVKA PRŮMĚRU DO 40mm</t>
  </si>
  <si>
    <t>koncovka na třetí rezervní trubce HDPE 40 délky 62m</t>
  </si>
  <si>
    <t>36</t>
  </si>
  <si>
    <t>75IA5X</t>
  </si>
  <si>
    <t>OPTOTRUBKOVÁ KONCOVKA - MONTÁŽ</t>
  </si>
  <si>
    <t>koncovka na třetí rezervní trubce HDPE 40 délky 62m = 2 konce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</si>
  <si>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</si>
  <si>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37</t>
  </si>
  <si>
    <t>75ID11</t>
  </si>
  <si>
    <t>PLASTOVÁ ZEMNÍ KOMORA PRO ULOŽENÍ REZERVY</t>
  </si>
  <si>
    <t>digitálně odečteno ze situace - 2 ks</t>
  </si>
  <si>
    <t>38</t>
  </si>
  <si>
    <t>75ID1X</t>
  </si>
  <si>
    <t>PLASTOVÁ ZEMNÍ KOMORA PRO ULOŽENÍ REZERVY - MONTÁŽ</t>
  </si>
  <si>
    <t>39</t>
  </si>
  <si>
    <t>75ID31</t>
  </si>
  <si>
    <t>PLASTOVÁ ZEMNÍ KOMORA TĚSNĚNÍ PRO HDPE TRUBKU DO 40mm</t>
  </si>
  <si>
    <t>40</t>
  </si>
  <si>
    <t>75ID3X</t>
  </si>
  <si>
    <t>PLASTOVÁ ZEMNÍ KOMORA TĚSNĚNÍ PRO HDPE TRUBKU DO 40mm - MONTÁŽ</t>
  </si>
  <si>
    <t>41</t>
  </si>
  <si>
    <t>75IH22</t>
  </si>
  <si>
    <t>UKONČENÍ KABELU CELOPLASTOVÉHO S PANCÍŘEM DO 100 ŽIL - MONTÁŽ</t>
  </si>
  <si>
    <t>ukončení traťového kabelu ve spojce = 2ks</t>
  </si>
  <si>
    <t>1. Položka obsahuje:  
 – montáž specifikovaného bloku/zařízení včetně potřebného drobného montážního materiálu  
 – montáž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</si>
  <si>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42</t>
  </si>
  <si>
    <t>75IH63</t>
  </si>
  <si>
    <t>UKONČENÍ KABELU OPTICKÉHO DO 72 VLÁKEN</t>
  </si>
  <si>
    <t>KS</t>
  </si>
  <si>
    <t>1 úsek x 2 konce = 2ks</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</si>
  <si>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</si>
  <si>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43</t>
  </si>
  <si>
    <t>75IH64</t>
  </si>
  <si>
    <t>UKONČENÍ KABELU OPTICKÉHO DO 144 VLÁKEN</t>
  </si>
  <si>
    <t>44</t>
  </si>
  <si>
    <t>75IH81</t>
  </si>
  <si>
    <t>UKONČENÍ KABELU OBJÍMKA KABELOVÁ</t>
  </si>
  <si>
    <t>uchycení HDPE trubek 3x 2 objímky = 6ks  
uchycení traťového kabelu 2ks  
Celkem = 6 + 2 = 8ks</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</si>
  <si>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</si>
  <si>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1. Položka obsahuje:  
 – dodávku specifikovaného bloku/zařízení včetně potřebného drobného montážního materiálu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</si>
  <si>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45</t>
  </si>
  <si>
    <t>75IH8X</t>
  </si>
  <si>
    <t>UKONČENÍ KABELU OBJÍMKA KABELOVÁ - MONTÁŽ</t>
  </si>
  <si>
    <t>46</t>
  </si>
  <si>
    <t>75IH91</t>
  </si>
  <si>
    <t>UKONČENÍ KABELU, ŠTÍTEK KABELOVÝ</t>
  </si>
  <si>
    <t>uchycení HDPE trubek 3x 2 objímky = 6ks  
uchycení traťového kabelu 1ks  
Celkem = 6 + 1 = 7ks</t>
  </si>
  <si>
    <t>47</t>
  </si>
  <si>
    <t>75IH9X</t>
  </si>
  <si>
    <t>UKONČENÍ KABELU, ŠTÍTEK KABELOVÝ - MONTÁŽ</t>
  </si>
  <si>
    <t>48</t>
  </si>
  <si>
    <t>75II21</t>
  </si>
  <si>
    <t>SPOJKA PRO CELOPLASTOVÝ KABEL S PANCÍŘEM DO 100 ŽIIL</t>
  </si>
  <si>
    <t>spojka na traťovém kabelu TK</t>
  </si>
  <si>
    <t>49</t>
  </si>
  <si>
    <t>75II2X</t>
  </si>
  <si>
    <t>SPOJKA PRO CELOPLASTOVÝ KABEL S PANCÍŘEM DO 100 ŽIIL - MONTÁŽ</t>
  </si>
  <si>
    <t>spojka na TK - 2 výrobní délky</t>
  </si>
  <si>
    <t>50</t>
  </si>
  <si>
    <t>75IJ12</t>
  </si>
  <si>
    <t>MĚŘENÍ JEDNOSMĚRNÉ NA SDĚLOVACÍM KABELU</t>
  </si>
  <si>
    <t>měření  na traťovém kabelu 25XN = 50 párů = 50ks</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</si>
  <si>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</si>
  <si>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51</t>
  </si>
  <si>
    <t>75IJ13</t>
  </si>
  <si>
    <t>MĚŘENÍ ÚTLUMU PŘESLECHU NA BLÍZKÉM KONCI NA MÍSTNÍM SDĚL. KABELU ZA 1 ČTYŘKU XN A 1 MĚŘENÝ ÚSEK</t>
  </si>
  <si>
    <t>měření  na traťovém kabelu 25XN = 25ks</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</si>
  <si>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t>
  </si>
  <si>
    <t>52</t>
  </si>
  <si>
    <t>75IJ15</t>
  </si>
  <si>
    <t>MĚŘENÍ A VYROVNÁNÍ KAPACITNÍCH NEROVNOVÁH NA MÍSTNÍM SDĚLOVACÍM KABELU, KABEL DO 4 KM DÉLKY, 1 ČTYŘKA</t>
  </si>
  <si>
    <t>měření  na traťovém kabelu 25XN = 25 úseků</t>
  </si>
  <si>
    <t>53</t>
  </si>
  <si>
    <t>75IK11</t>
  </si>
  <si>
    <t>MĚŘENÍ STÁVAJÍCÍHO OPTICKÉHO KABELU</t>
  </si>
  <si>
    <t>VLÁKNO</t>
  </si>
  <si>
    <t>144 vláken  před přeložkou = 144 vláken  
72 vláken před přeložkou = 72 vláken  
Celkem = 144 vláken + 72 vláken = 216 vláken</t>
  </si>
  <si>
    <t>1. Položka obsahuje:  
 – práce spojené s kontrolním měřením stávající optické kabelizace  ke zjištění základních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</si>
  <si>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54</t>
  </si>
  <si>
    <t>75IK21</t>
  </si>
  <si>
    <t>MĚŘENÍ KOMPLEXNÍ OPTICKÉHO KABELU</t>
  </si>
  <si>
    <t>144 vláken + 72 vláken = 216 vláken po přeložce</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</si>
  <si>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</si>
  <si>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D.2.1.1</t>
  </si>
  <si>
    <t>Železniční svršek a spodek</t>
  </si>
  <si>
    <t xml:space="preserve">  SO 01-16-01</t>
  </si>
  <si>
    <t>Železniční spodek</t>
  </si>
  <si>
    <t>SO 01-16-01</t>
  </si>
  <si>
    <t>Všeobecné podmínky:</t>
  </si>
  <si>
    <t>R029611</t>
  </si>
  <si>
    <t>OSTATNÍ POŽADAVKY - ODBORNÝ DOZOR</t>
  </si>
  <si>
    <t>1: Dle technické zprávy, výkresových příloh projektové dokumentace, TKP staveb státních drah a výkazů materiálu projektu a souhrnných částí dokumentace stavby. 
2: 20hod</t>
  </si>
  <si>
    <t>zahrnuje veškeré náklady spojené s objednatelem požadovaným dozorem</t>
  </si>
  <si>
    <t>Poplatky za skládku:</t>
  </si>
  <si>
    <t>Odkop pro spodní stavbu železnic - výměra viz výměrnice  
 Hloubení rýh pro rezervní chráničky Podklad pod panely zařízení staveniště</t>
  </si>
  <si>
    <t>1: Dle technické zprávy, výkresových příloh projektové dokumentace, TKP staveb státních drah a výkazů materiálu projektu a souhrnných částí dokumentace stavby. 
2: (155m3*2,1t/m3)+(0,5m*1m*11m*2,1t/m3*2ks)+(234m2*0,2m*2,1t/m3)</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</si>
  <si>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</si>
  <si>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R015140</t>
  </si>
  <si>
    <t>POPLATKY ZA LIKVIDACI ODPADŮ NEKONTAMINOVANÝCH VČETNĚ DOPRAVY NA SKLÁDKU A VEŠKERÉ MANIPULACE- 17 01 01 BETON Z DEMOLIC OBJEKTŮ, ZÁKLADŮ TV</t>
  </si>
  <si>
    <t>Skryté konstrukce v žel. spodku</t>
  </si>
  <si>
    <t>1: Dle technické zprávy, výkresových příloh projektové dokumentace, TKP staveb státních drah a výkazů materiálu projektu a souhrnných částí dokumentace stavby. 
2: 3t</t>
  </si>
  <si>
    <t>11346</t>
  </si>
  <si>
    <t>ODSTRANĚNÍ KRYTU ZPEVNĚNÝCH PLOCH ZE SILNIČ DÍLCŮ (PANELŮ) VČET PODKL</t>
  </si>
  <si>
    <t>2020_OTSKP</t>
  </si>
  <si>
    <t>Zrušení zařízení staveniště  
Odvoz na základnu zhotovitele</t>
  </si>
  <si>
    <t>1: Dle technické zprávy, výkresových příloh projektové dokumentace, TKP staveb státních drah a výkazů materiálu projektu a souhrnných částí dokumentace stavby. 
2: (234m2*0,21m)+(234m2*0,2m)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</si>
  <si>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</si>
  <si>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11346B</t>
  </si>
  <si>
    <t>ODSTRANĚNÍ KRYTU ZPEVNĚNÝCH PLOCH ZE SILNIČ DÍLCŮ (PANELŮ) VČET PODKL - DOPRAVA</t>
  </si>
  <si>
    <t>1: Dle technické zprávy, výkresových příloh projektové dokumentace, TKP staveb státních drah a výkazů materiálu projektu a souhrnných částí dokumentace stavby. 
2: (234m2*0,21m*2,4t/m3*10km)+(234m2*0,2m*2,1t/m3*10km)</t>
  </si>
  <si>
    <t>Položka zahrnuje samostatnou dopravu suti a vybouraných hmot. Množství se určí jako součin hmotnosti [t] a požadované vzdálenosti [km].</t>
  </si>
  <si>
    <t>12373</t>
  </si>
  <si>
    <t>ODKOP PRO SPOD STAVBU SILNIC A ŽELEZNIC TŘ. I</t>
  </si>
  <si>
    <t>Výměra viz výměrnice</t>
  </si>
  <si>
    <t>1: Dle technické zprávy, výkresových příloh projektové dokumentace, TKP staveb státních drah a výkazů materiálu projektu a souhrnných částí dokumentace stavby. 
2: 155m3</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</si>
  <si>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</si>
  <si>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13273</t>
  </si>
  <si>
    <t>HLOUBENÍ RÝH ŠÍŘ DO 2M PAŽ I NEPAŽ TŘ. I</t>
  </si>
  <si>
    <t>1: Dle technické zprávy, výkresových příloh projektové dokumentace, TKP staveb státních drah a výkazů materiálu projektu a souhrnných částí dokumentace stavby. 
2: (0,5m*1m*11m)*2ks</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</si>
  <si>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</si>
  <si>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Plocha zařízení staveniště</t>
  </si>
  <si>
    <t>1: Dle technické zprávy, výkresových příloh projektové dokumentace, TKP staveb státních drah a výkazů materiálu projektu a souhrnných částí dokumentace stavby. 
2: 234m2</t>
  </si>
  <si>
    <t>18110</t>
  </si>
  <si>
    <t>ÚPRAVA PLÁNĚ SE ZHUTNĚNÍM V HORNINĚ TŘ. I</t>
  </si>
  <si>
    <t>1: Dle technické zprávy, výkresových příloh projektové dokumentace, TKP staveb státních drah a výkazů materiálu projektu a souhrnných částí dokumentace stavby. 
2: 290m2</t>
  </si>
  <si>
    <t>položka zahrnuje úpravu pláně včetně vyrovnání výškových rozdílů. Míru zhutnění určuje projekt.</t>
  </si>
  <si>
    <t>R121104</t>
  </si>
  <si>
    <t>SEJMUTÍ VRSTY HUMUSU/ÚRODNÉ PŮDY NEBO LESNÍ PŮDY S ODVOZEM DO 5KM VČETNĚ PROČIŠTĚNÍ</t>
  </si>
  <si>
    <t>1: Dle technické zprávy, výkresových příloh projektové dokumentace, TKP staveb státních drah a výkazů materiálu projektu a souhrnných částí dokumentace stavby. 
2: 380m2*0,2m</t>
  </si>
  <si>
    <t>Položka obsahuje:  
- sejmutí ornice bez ohledu na tloušťku vrstvy a její vodorovnou dopravu  
- zbavení drnů a prosátí přes síto  
- uložení do zpětného navrácení  
- poplatky za likvidaci drnů  
Položka neobsahuje:  
- dopravu pro zpětné uložení (v rámci SO 01-18-01)</t>
  </si>
  <si>
    <t>R18481</t>
  </si>
  <si>
    <t>OCHRANA STROMŮ BEDNĚNÍM NEBO OPLOCENÍM VČETNĚ DEMONTÁŽE</t>
  </si>
  <si>
    <t>Oplocení zařízení staveniště + bednění kolem dotčených stromů</t>
  </si>
  <si>
    <t>1: Dle technické zprávy, výkresových příloh projektové dokumentace, TKP staveb státních drah a výkazů materiálu projektu a souhrnných částí dokumentace stavby. 
2: 65m*2m+3m*2m*3ks</t>
  </si>
  <si>
    <t>položka zahrnuje veškerý materiál, výrobky a polotovary, včetně mimostaveništní a vnitrostaveništní dopravy (rovněž přesuny), včetně naložení a složení, případně s uložením</t>
  </si>
  <si>
    <t>Komunikace:</t>
  </si>
  <si>
    <t>501101</t>
  </si>
  <si>
    <t>ZŘÍZENÍ KONSTRUKČNÍ VRSTVY TĚLESA ŽELEZNIČNÍHO SPODKU ZE ŠTĚRKODRTI NOVÉ</t>
  </si>
  <si>
    <t>ZKPP pro obě koleje před i za mostem  
Položka obsahuje také zásypy rýh s rezervními chráničkami.</t>
  </si>
  <si>
    <t>1: Dle technické zprávy, výkresových příloh projektové dokumentace, TKP staveb státních drah a výkazů materiálu projektu a souhrnných částí dokumentace stavby. 
2:  (3,8m2*15m)*2+(0,5m*1m*11m)*2</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</si>
  <si>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vrstvy2. Položka neobsahuje: X3. Způsob měření:Měří se metr krychlový.</t>
  </si>
  <si>
    <t>501410</t>
  </si>
  <si>
    <t>ZŘÍZENÍ KONSTRUKČNÍ VRSTVY TĚLESA ŽELEZNIČNÍHO SPODKU ZE ZEMINY ZLEPŠENÉ (STABILIZOVANÉ) CEMENTEM</t>
  </si>
  <si>
    <t>ZKPP pro obě koleje před i za mostem</t>
  </si>
  <si>
    <t>1: Dle technické zprávy, výkresových příloh projektové dokumentace, TKP staveb státních drah a výkazů materiálu projektu a souhrnných částí dokumentace stavby. 
2: (3m2*15m)*2</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</si>
  <si>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vrstvy2. Položka neobsahuje: X3. Způsob měření:Měří se metr krychlový.</t>
  </si>
  <si>
    <t>58303</t>
  </si>
  <si>
    <t>KRYT ZE SINIČNÍCH DÍLCŮ (PANELŮ) TL 210MM</t>
  </si>
  <si>
    <t>Zařízení staveniště  
Panely po stavbě předat správci  
Včetně vhodného podkladu/podsypu tl. 200 mm</t>
  </si>
  <si>
    <t>- dodání dílců v požadované kvalitě, dodání materiálu pro předepsané  lože v tloušťce předepsané dokumentací a pro předepsanou výplň spar- očištění podkladu- uložení dílců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</si>
  <si>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Potrubí:</t>
  </si>
  <si>
    <t>87634</t>
  </si>
  <si>
    <t>CHRÁNIČKY Z TRUB PLASTOVÝCH DN DO 200MM</t>
  </si>
  <si>
    <t>2x chránička DN160</t>
  </si>
  <si>
    <t>1: Dle technické zprávy, výkresových příloh projektové dokumentace, TKP staveb státních drah a výkazů materiálu projektu a souhrnných částí dokumentace stavby. 
2: 15m*2ks</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</si>
  <si>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včetně případně předepsaného utěsnění konců chrániček- položky platí pro práce prováděné v prostoru zapaženém i nezapaženém a i v kolektorech, chráničkách</t>
  </si>
  <si>
    <t>899522</t>
  </si>
  <si>
    <t>OBETONOVÁNÍ POTRUBÍ Z PROSTÉHO BETONU DO C12/15</t>
  </si>
  <si>
    <t>Obetonování chrániček</t>
  </si>
  <si>
    <t>1: Dle technické zprávy, výkresových příloh projektové dokumentace, TKP staveb státních drah a výkazů materiálu projektu a souhrnných částí dokumentace stavby. 
2: 0,1m2*15m*2ks</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</si>
  <si>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</si>
  <si>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Ostatní práce:</t>
  </si>
  <si>
    <t>96616</t>
  </si>
  <si>
    <t>BOURÁNÍ KONSTRUKCÍ ZE ŽELEZOBETONU</t>
  </si>
  <si>
    <t>Skryté konstrukce v žel. spodku - 3t</t>
  </si>
  <si>
    <t>1: Dle technické zprávy, výkresových příloh projektové dokumentace, TKP staveb státních drah a výkazů materiálu projektu a souhrnných částí dokumentace stavby. 
2: 1,25m3</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</si>
  <si>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</si>
  <si>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 xml:space="preserve">  SO 01-17-01</t>
  </si>
  <si>
    <t>Železniční svršek</t>
  </si>
  <si>
    <t>SO 01-17-01</t>
  </si>
  <si>
    <t>R02940</t>
  </si>
  <si>
    <t>OSTATNÍ POŽADAVKY - VYPRACOVÁNÍ DOKUMENTACE</t>
  </si>
  <si>
    <t>KPL</t>
  </si>
  <si>
    <t>Dokumentace zajištění PPK</t>
  </si>
  <si>
    <t>1: Dle technické zprávy, výkresových příloh projektové dokumentace, TKP staveb státních drah a výkazů materiálu projektu a souhrnných částí dokumentace stavby. 
2: 1</t>
  </si>
  <si>
    <t>zahrnuje veškeré náklady spojené s objednatelem požadovanými pracemi</t>
  </si>
  <si>
    <t>R029511</t>
  </si>
  <si>
    <t>OSTATNÍ POŽADAVKY - POSUDKY A KONTROLY</t>
  </si>
  <si>
    <t>KM</t>
  </si>
  <si>
    <t>Kontrola GPK, v rozsahu SVÚ koleje č. 1 + koleje č. 2</t>
  </si>
  <si>
    <t>1: Dle technické zprávy, výkresových příloh projektové dokumentace, TKP staveb státních drah a výkazů materiálu projektu a souhrnných částí dokumentace stavby. 
2: (151m+202m)/1000</t>
  </si>
  <si>
    <t>Základ návěstí - vzdálenostní upozorňovadla</t>
  </si>
  <si>
    <t>1: Dle technické zprávy, výkresových příloh projektové dokumentace, TKP staveb státních drah a výkazů materiálu projektu a souhrnných částí dokumentace stavby. 
2: 0,5m*0,5m*1m*2ks*2,2t/m3</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</si>
  <si>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</si>
  <si>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R015150</t>
  </si>
  <si>
    <t>POPLATKY ZA LIKVIDACI ODPADŮ NEKONTAMINOVANÝCH VČETNĚ DOPRAVY NA SKLÁDKU A VEŠKERÉ MANIPULACE- 17 05 08 ŠTĚRK Z KOLEJIŠTĚ (ODPAD PO RECYKLACI)</t>
  </si>
  <si>
    <t>20% KL cca odpad, výměra viz výměrnice 80% KL z roku 2017 primárně využít jako KL koleje vlečky SO 02-17-01 a sekundárně po předrcení do kčních vrstev koleje vlečky SO 02-16-01</t>
  </si>
  <si>
    <t>1: Dle technické zprávy, výkresových příloh projektové dokumentace, TKP staveb státních drah a výkazů materiálu projektu a souhrnných částí dokumentace stavby. 
2: 345m3*2,1t/m3*0,2</t>
  </si>
  <si>
    <t>R015260</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</si>
  <si>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</si>
  <si>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(85ks*2*0,193kg/1000)*2</t>
  </si>
  <si>
    <t>Základy:</t>
  </si>
  <si>
    <t>272313</t>
  </si>
  <si>
    <t>ZÁKLADY Z PROSTÉHO BETONU DO C16/20</t>
  </si>
  <si>
    <t>Základ pro návěsti - vzdálenostní upozorňovadla</t>
  </si>
  <si>
    <t>1: Dle technické zprávy, výkresových příloh projektové dokumentace, TKP staveb státních drah a výkazů materiálu projektu a souhrnných částí dokumentace stavby. 
2: (0,5m*0,5m*1m)*2ks</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</si>
  <si>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</si>
  <si>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512550</t>
  </si>
  <si>
    <t>KOLEJOVÉ LOŽE - ZŘÍZENÍ Z KAMENIVA HRUBÉHO DRCENÉHO (ŠTĚRK)</t>
  </si>
  <si>
    <t>1: Dle technické zprávy, výkresových příloh projektové dokumentace, TKP staveb státních drah a výkazů materiálu projektu a souhrnných částí dokumentace stavby. 
2: 306m3</t>
  </si>
  <si>
    <t>1. Položka obsahuje: – dodávku, dopravu a uložení kameniva předepsané specifikace a frakce v požadované míře zhutnění2. Položka neobsahuje: X3. Způsob měření:Měří se objem kolejového lože v projektovaném profilu.</t>
  </si>
  <si>
    <t>513550</t>
  </si>
  <si>
    <t>KOLEJOVÉ LOŽE - DOPLNĚNÍ Z KAMENIVA HRUBÉHO DRCENÉHO (ŠTĚRK)</t>
  </si>
  <si>
    <t>Na délku SVÚ, 0,5m3/1bm KL</t>
  </si>
  <si>
    <t>1: Dle technické zprávy, výkresových příloh projektové dokumentace, TKP staveb státních drah a výkazů materiálu projektu a souhrnných částí dokumentace stavby. 
2: (3*50m+100m)*0,5m3/m</t>
  </si>
  <si>
    <t>528362</t>
  </si>
  <si>
    <t>KOLEJ 49 E1, ROZD. "U", BEZSTYKOVÁ, PR. BET. BEZPODKLADNICOVÝ UŽITÝ, UP. PRUŽNÉ</t>
  </si>
  <si>
    <t>Zpětná montáž demontované části koleje. Nové pouze podložky pod patu kolejnice, popřípadě poničené části při demontáži.</t>
  </si>
  <si>
    <t>1: Dle technické zprávy, výkresových příloh projektové dokumentace, TKP staveb státních drah a výkazů materiálu projektu a souhrnných částí dokumentace stavby. 
2: 2*51m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</si>
  <si>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</si>
  <si>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542121</t>
  </si>
  <si>
    <t>SMĚROVÉ A VÝŠKOVÉ VYROVNÁNÍ KOLEJE NA PRAŽCÍCH BETONOVÝCH DO 0,05 M</t>
  </si>
  <si>
    <t>Výběhy úpravy GPK (4x50m) + délka navržené úpravy GPK  
Kolej č. 1 + kolej č. 2</t>
  </si>
  <si>
    <t>1: Dle technické zprávy, výkresových příloh projektové dokumentace, TKP staveb státních drah a výkazů materiálu projektu a souhrnných částí dokumentace stavby. 
2: (4*50m)+(2*50m+100m+50m)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</si>
  <si>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apod.2. Položka neobsahuje: – případné doplnění štěrkového lože3. Způsob měření:Měří se délka koleje ve smyslu ČSN 73 6360, tj. v ose koleje.</t>
  </si>
  <si>
    <t>543430</t>
  </si>
  <si>
    <t>VÝMĚNA PODLOŽEK POD KOLEJNICEMI</t>
  </si>
  <si>
    <t>PÁR</t>
  </si>
  <si>
    <t>1: Dle technické zprávy, výkresových příloh projektové dokumentace, TKP staveb státních drah a výkazů materiálu projektu a souhrnných částí dokumentace stavby. 
2: 85*2</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</si>
  <si>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ap.2. Položka neobsahuje: – poplatek za likvidaci odpadů (nacení se dle SSD 0)3. Způsob měření:Udává se vždy pár, tj. po dvou kusech úložných ploch kolejnice na každém pražci.</t>
  </si>
  <si>
    <t>545121</t>
  </si>
  <si>
    <t>SVAR KOLEJNIC (STEJNÉHO TVARU) 49 E1, T JEDNOTLIVĚ</t>
  </si>
  <si>
    <t>1: Dle technické zprávy, výkresových příloh projektové dokumentace, TKP staveb státních drah a výkazů materiálu projektu a souhrnných částí dokumentace stavby. 
2: 2*8ks</t>
  </si>
  <si>
    <t>Jednotlivým svarem se rozumí svar, který splňuje některé z následujících kriterií:–  počet svarů v jednom objektu je menší než 20 ks–  při vevařování lepených izolovaných styků a dilatačních zařízení do kolejí–  závěrný svar při zřizování bezstykové koleje ve smyslu předpisu S3/2Svar, který nesplňuje ani jedno z výše uvedených kriterií, je svar průběžný1.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ap.2. Položka neobsahuje: – případné řezání koleje3. Způsob měření:Udává se počet kusů kompletní konstrukce nebo práce.</t>
  </si>
  <si>
    <t>549311</t>
  </si>
  <si>
    <t>ZRUŠENÍ A ZNOVUZŘÍZENÍ BEZSTYKOVÉ KOLEJE NA NEDEMONTOVANÝCH ÚSECÍCH V KOLEJI</t>
  </si>
  <si>
    <t>1: Dle technické zprávy, výkresových příloh projektové dokumentace, TKP staveb státních drah a výkazů materiálu projektu a souhrnných částí dokumentace stavby. 
2: 2*2*75m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</si>
  <si>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</si>
  <si>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Přidružená stavební výroba:</t>
  </si>
  <si>
    <t>75C727</t>
  </si>
  <si>
    <t>VZDÁLENOSTNÍ UPOZORNOVADLO, NEPROMĚNNÉ NÁVĚSTIDLO SE ZÁKLADEM - MONTÁŽ</t>
  </si>
  <si>
    <t>1: Dle technické zprávy, výkresových příloh projektové dokumentace, TKP staveb státních drah a výkazů materiálu projektu a souhrnných částí dokumentace stavby. 
2: 2ks</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</si>
  <si>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montáže2. Položka neobsahuje: X3. Způsob měření:Udává se počet kusů kompletní konstrukce nebo práce.</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</si>
  <si>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</si>
  <si>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</si>
  <si>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</si>
  <si>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923931</t>
  </si>
  <si>
    <t>ZAJIŠŤOVACÍ ZNAČKA KONZOLOVÁ (K) NA SLOUPU TRAKČNÍHO STOŽÁRU</t>
  </si>
  <si>
    <t>1: Dle technické zprávy, výkresových příloh projektové dokumentace, TKP staveb státních drah a výkazů materiálu projektu a souhrnných částí dokumentace stavby. 
2: 8ks</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</si>
  <si>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dokumentace2. Položka neobsahuje: X3. Způsob měření:Udává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</si>
  <si>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</si>
  <si>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</si>
  <si>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345m3</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</si>
  <si>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prostředek2. Položka neobsahuje: – odvoz vybouraného materiálu do skladu nebo na likvidaci – poplatky za likvidaci odpadů, nacení se položkami ze ssd 03. Způsob měření:Měří se metry krychlové odtěženého kolejového lože v ulehlém (původním) stavu.</t>
  </si>
  <si>
    <t>965114</t>
  </si>
  <si>
    <t>DEMONTÁŽ KOLEJE NA BETONOVÝCH PRAŽCÍCH ROZEBRÁNÍM DO SOUČÁSTÍ</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</si>
  <si>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apod.2. Položka neobsahuje: – odvoz vybouraného materiálu na montážní základnu nebo na likvidaci – poplatky za likvidaci odpadů, nacení se položkami ze ssd 03. Způsob měření:Měří se délka koleje ve smyslu ČSN 73 6360, tj. v ose koleje.</t>
  </si>
  <si>
    <t>965115</t>
  </si>
  <si>
    <t>DEMONTÁŽ KOLEJE NA BETONOVÝCH PRAŽCÍCH - ODVOZ ROZEBRANÝCH SOUČÁSTÍ NA MONTÁŽNÍ ZÁKLADNU</t>
  </si>
  <si>
    <t>Předpoklad Brno-Maloměřice</t>
  </si>
  <si>
    <t>1: Dle technické zprávy, výkresových příloh projektové dokumentace, TKP staveb státních drah a výkazů materiálu projektu a souhrnných částí dokumentace stavby. 
2: (2*51m*0,049t+85ks*0,305t+85ks*8kg/1000)*2*5km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</si>
  <si>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sumou součinů tun vybouraného materiálu v původním stavu a k nim příslušných jednotlivých odvozových vzdáleností v kilometrech.</t>
  </si>
  <si>
    <t>96615</t>
  </si>
  <si>
    <t>BOURÁNÍ KONSTRUKCÍ Z PROSTÉHO BETONU</t>
  </si>
  <si>
    <t>1: Dle technické zprávy, výkresových příloh projektové dokumentace, TKP staveb státních drah a výkazů materiálu projektu a souhrnných částí dokumentace stavby. 
2: 0,5m*0,5m*1m*2ks</t>
  </si>
  <si>
    <t>R965022</t>
  </si>
  <si>
    <t>ODSTRANĚNÍ KOLEJOVÉHO LOŽE A DRÁŽNÍCH STEZEK - ODVOZ NA MEZIDEPONII NEBO RECYKLACI</t>
  </si>
  <si>
    <t>Výměra viz výměrnice  
20% KL cca odpad  
80% KL z roku 2017 primárně využít jako KL koleje vlečky SO 02-17-01 a sekundárně po předrcení do kčních vrstev koleje vlečky SO 02-16-01</t>
  </si>
  <si>
    <t>1: Dle technické zprávy, výkresových příloh projektové dokumentace, TKP staveb státních drah a výkazů materiálu projektu a souhrnných částí dokumentace stavby. 
2: 345m3*5km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</si>
  <si>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vytěženého v rostlém (původním) stavu nebo vybouraného materiálu a jednotlivých vzdáleností v kilometrech.</t>
  </si>
  <si>
    <t>R965841</t>
  </si>
  <si>
    <t>DEMONTÁŽ A ZPĚTNÁ MONTÁŽ JAKÉKOLIV NÁVĚSTI</t>
  </si>
  <si>
    <t>4x návěst kilometrická poloha na sloupech TV č. 36 a č. 37</t>
  </si>
  <si>
    <t>1: Dle technické zprávy, výkresových příloh projektové dokumentace, TKP staveb státních drah a výkazů materiálu projektu a souhrnných částí dokumentace stavby. 
2: 4ks</t>
  </si>
  <si>
    <t>1. Položka obsahuje:   
- veškeré práce a mteriál spojené s demontáží, odvozem, uskladněním, dovozem a zpětnou montáž  
- případná výměna vadných součástí včetně materiálu</t>
  </si>
  <si>
    <t xml:space="preserve">  SO 01-17-01.1</t>
  </si>
  <si>
    <t>Železniční svršek - následná úprava směrového a výškového uspořádání koleje</t>
  </si>
  <si>
    <t>SO 01-17-01.1</t>
  </si>
  <si>
    <t>R542312</t>
  </si>
  <si>
    <t>NÁSLEDNÁ ÚPRAVA SMĚROVÉHO A VÝŠKOVÉHO USPOŘÁDÁNÍ KOLEJE - PRAŽCE BETONOVÉ</t>
  </si>
  <si>
    <t>Kolej č.1 + kolej č. 2</t>
  </si>
  <si>
    <t>1: Dle technické zprávy, výkresových příloh projektové dokumentace, TKP staveb státních drah a výkazů materiálu projektu a souhrnných částí dokumentace stavby. 
2: 151m+202m</t>
  </si>
  <si>
    <t>Položka obsahuje:  
- geodetické měření koleje pro následnou směrovou a výškovou úpravu koleje do předepsané polohy  
- případné doplnění kolejovho lože  
- následnou směrovou a výškovou úpravu koleje do předepsané polohy  
- kontrolní geodetické měření koleje a posouzení odchylek od předepsané polohy vzhledem k příslušným technickým normám  
- obsahuje veškeré související práce v souvislosti se směrovou a výškovou úpravou koleje - demontáž a zpětná montáž informačních bodů AVV, zabezpečovacího zařízení, ukolejnění, ZOV, přejezdů, regulace trakčního vedení včetně rychlé pantografiky  
Způsob měření:- Měří se délka koleje ve smyslu ČSN 73 6360, tj. v ose koleje.</t>
  </si>
  <si>
    <t xml:space="preserve">  SO 02-16-01</t>
  </si>
  <si>
    <t>Vlečka, železniční spodek</t>
  </si>
  <si>
    <t>SO 02-16-01</t>
  </si>
  <si>
    <t>Výrobní dokumentace:  
Lankové zábradlí  
Přesunutí ocelového plotu - areál Amulle  
Obnova ocelového plotu - areál Amulle  
Zděný plot - areál Ekopon  
Plot z 3D pletiva - areál Ekopon</t>
  </si>
  <si>
    <t>1: Dle technické zprávy, výkresových příloh projektové dokumentace, TKP staveb státních drah a výkazů materiálu projektu a souhrnných částí dokumentace stavby. 
2: 5</t>
  </si>
  <si>
    <t>R02950</t>
  </si>
  <si>
    <t>OSTATNÍ POŽADAVKY - POSUDKY, KONTROLY, REVIZNÍ ZPRÁVY</t>
  </si>
  <si>
    <t>Pasportizace budovy č.p. 4299 (ubytovna)</t>
  </si>
  <si>
    <t>1: Dle technické zprávy, výkresových příloh projektové dokumentace, TKP staveb státních drah a výkazů materiálu projektu a souhrnných částí dokumentace stavby. 
2: 1ks</t>
  </si>
  <si>
    <t>Odkop pro spodní stavbu železnic - výměra viz výměrnice  
 Odkopávky obecné - výměra viz výměrnice  
 Hloubení rýh  Výkop na základy plotů</t>
  </si>
  <si>
    <t>1: Dle technické zprávy, výkresových příloh projektové dokumentace, TKP staveb státních drah a výkazů materiálu projektu a souhrnných částí dokumentace stavby. 
2: (156m3+287m3)*2,1t/m3+(0,5m*1m*7m)*2*2,1t/m3+0,5*1*(55m+33m+7m)*2,1t/m3</t>
  </si>
  <si>
    <t>Demolice plotu - základ  
 Bet. zídka u koleje vlečky  
 Betonová deska nad patní kamennou zídkou Beton u budovy ubytovny Skryté kce žel. spodku</t>
  </si>
  <si>
    <t>1: Dle technické zprávy, výkresových příloh projektové dokumentace, TKP staveb státních drah a výkazů materiálu projektu a souhrnných částí dokumentace stavby. 
2: (0,5m*1m*(50m+33m))*2,2t/m3+(0,3m*2,5m*33m)*2,4t/m3+(0,7m2*33m)*2,4t/m3+(0,5m*14m*0,3m)*2,2t/m3+3t</t>
  </si>
  <si>
    <t>R015330</t>
  </si>
  <si>
    <t>POPLATKY ZA LIKVIDACI ODPADŮ NEKONTAMINOVANÝCH VČETNĚ DOPRAVY NA SKLÁDKU A VEŠKERÉ MANIPULACE- 17 05 04 KAMENNÁ SUŤ</t>
  </si>
  <si>
    <t>Demolice patní zídky</t>
  </si>
  <si>
    <t>1: Dle technické zprávy, výkresových příloh projektové dokumentace, TKP staveb státních drah a výkazů materiálu projektu a souhrnných částí dokumentace stavby. 
2: (2m2*33m)*2,5t/m3</t>
  </si>
  <si>
    <t>12273</t>
  </si>
  <si>
    <t>ODKOPÁVKY A PROKOPÁVKY OBECNÉ TŘ. I</t>
  </si>
  <si>
    <t>Výměra viz výměrnice  
Svahové stupně</t>
  </si>
  <si>
    <t>1: Dle technické zprávy, výkresových příloh projektové dokumentace, TKP staveb státních drah a výkazů materiálu projektu a souhrnných částí dokumentace stavby. 
2: 287m3</t>
  </si>
  <si>
    <t>Výměra viz výmernice</t>
  </si>
  <si>
    <t>1: Dle technické zprávy, výkresových příloh projektové dokumentace, TKP staveb státních drah a výkazů materiálu projektu a souhrnných částí dokumentace stavby. 
2: 156m3</t>
  </si>
  <si>
    <t>Pro uložení rezervních chrániček  
Rýha pro základy nové zdi  
Rýhy pro základy plotů</t>
  </si>
  <si>
    <t>1: Dle technické zprávy, výkresových příloh projektové dokumentace, TKP staveb státních drah a výkazů materiálu projektu a souhrnných částí dokumentace stavby. 
2: (0,5m*1m*7m)*2ks+2m2*18,5m+0,5m*1m*(55m+33m+7m)</t>
  </si>
  <si>
    <t>17481</t>
  </si>
  <si>
    <t>ZÁSYP JAM A RÝH Z NAKUPOVANÝCH MATERIÁLŮ</t>
  </si>
  <si>
    <t>Zásyp a výplň korýtkových tvarovek štěrkem fr. 16/32</t>
  </si>
  <si>
    <t>1: Dle technické zprávy, výkresových příloh projektové dokumentace, TKP staveb státních drah a výkazů materiálu projektu a souhrnných částí dokumentace stavby. 
2: 1,1m2*18,5m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</si>
  <si>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</si>
  <si>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1445m2</t>
  </si>
  <si>
    <t>18241</t>
  </si>
  <si>
    <t>ZALOŽENÍ TRÁVNÍKU RUČNÍM VÝSEVEM</t>
  </si>
  <si>
    <t>1: Dle technické zprávy, výkresových příloh projektové dokumentace, TKP staveb státních drah a výkazů materiálu projektu a souhrnných částí dokumentace stavby. 
2: 320m2</t>
  </si>
  <si>
    <t>Zahrnuje dodání předepsané travní směsi, její výsev na ornici, zalévání, první pokosení, to vše bez ohledu na sklon terénu</t>
  </si>
  <si>
    <t>R171101</t>
  </si>
  <si>
    <t>ULOŽENÍ SYPANINY DO NÁSYPŮ SE ZHUTNĚNÍM DO 95% PS</t>
  </si>
  <si>
    <t>Zásypy svahových stupňu, zásypy po vybourání konstrukcí apod.  
Výměra viz výměrnice</t>
  </si>
  <si>
    <t>1: Dle technické zprávy, výkresových příloh projektové dokumentace, TKP staveb státních drah a výkazů materiálu projektu a souhrnných částí dokumentace stavby. 
2: 160m3</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</si>
  <si>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</si>
  <si>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R18220</t>
  </si>
  <si>
    <t>NÁKUP ZEMINY VHODNÉ K OSETÍ - VČ. NALOŽENÍ A DOPRAVY</t>
  </si>
  <si>
    <t>1: Dle technické zprávy, výkresových příloh projektové dokumentace, TKP staveb státních drah a výkazů materiálu projektu a souhrnných částí dokumentace stavby. 
2: 320m2*0,15m</t>
  </si>
  <si>
    <t>Položka zahrnuje:  
- nákup zeminy vhodné k osetí  
- naložení na dopravní prostředek, doprava a vyložení v místě stavby</t>
  </si>
  <si>
    <t>R18222</t>
  </si>
  <si>
    <t>ROZPROSTŘENÍ ZEMINY VHODNÉ K OSETÍ VE SVAHU V TL DO 0,15M</t>
  </si>
  <si>
    <t>položka zahrnuje:nutné přemístění zeminy vhodné k osetí z dočasných skládek vzdálených do 50mrozprostření zeminy vhodné k osetí v předepsané tloušťce ve svahu přes 1:5</t>
  </si>
  <si>
    <t>21461D</t>
  </si>
  <si>
    <t>SEPARAČNÍ GEOTEXTILIE DO 400G/M2</t>
  </si>
  <si>
    <t>U nové zdi z korýtkových tvarovek  
+30% na přesahy a prostřih</t>
  </si>
  <si>
    <t>1: Dle technické zprávy, výkresových příloh projektové dokumentace, TKP staveb státních drah a výkazů materiálu projektu a souhrnných částí dokumentace stavby. 
2: 3m*18,5m*130%</t>
  </si>
  <si>
    <t>Položka zahrnuje:- dodávku předepsané geotextilie- úpravu, očištění a ochranu podkladu- přichycení k podkladu, případně zatížení- úpravy spojů a zajištění okrajů- úpravy pro odvodnění- nutné přesahy- mimostaveništní a vnitrostaveništní dopravu</t>
  </si>
  <si>
    <t>272314</t>
  </si>
  <si>
    <t>ZÁKLADY Z PROSTÉHO BETONU DO C25/30</t>
  </si>
  <si>
    <t>Patky pod lankové zábradlí</t>
  </si>
  <si>
    <t>1: Dle technické zprávy, výkresových příloh projektové dokumentace, TKP staveb státních drah a výkazů materiálu projektu a souhrnných částí dokumentace stavby. 
2: (0,5m*0,43m*0,45m)*10ks</t>
  </si>
  <si>
    <t>27231A</t>
  </si>
  <si>
    <t>ZÁKLADY Z PROSTÉHO BETONU DO C20/25</t>
  </si>
  <si>
    <t>Betonový základ pod zdí z korýtkových prefabrikovaných dílů  
Patky pod plot místo zrušené kamenné patní zídky  
Základy pod ploty z vlnitého plechu - u areálu Amulle a zděný plot u areálu Ekopon</t>
  </si>
  <si>
    <t>1: Dle technické zprávy, výkresových příloh projektové dokumentace, TKP staveb státních drah a výkazů materiálu projektu a souhrnných částí dokumentace stavby. 
2: (1m*0,7m*18,5m)+(0,3m*0,3m*0,8m)*17ks+(0,5m*1m*(55m+33m+7m))</t>
  </si>
  <si>
    <t>272324</t>
  </si>
  <si>
    <t>ZÁKLADY ZE ŽELEZOBETONU DO C25/30</t>
  </si>
  <si>
    <t>Podkladní beton pod krabicové díly U3</t>
  </si>
  <si>
    <t>1: Dle technické zprávy, výkresových příloh projektové dokumentace, TKP staveb státních drah a výkazů materiálu projektu a souhrnných částí dokumentace stavby. 
2: 0,25m*1,1m*15m</t>
  </si>
  <si>
    <t>272365</t>
  </si>
  <si>
    <t>VÝZTUŽ ZÁKLADŮ Z OCELI 10505, B500B</t>
  </si>
  <si>
    <t>Spony R10 (9 ks/m2), svařovaná roznášecí mřížka z profilu R16, okna 100/100, rozměr 0,5x0,5m  
Výztuž plotových sloupků zděného plotu - R10.</t>
  </si>
  <si>
    <t>1: Dle technické zprávy, výkresových příloh projektové dokumentace, TKP staveb státních drah a výkazů materiálu projektu a souhrnných částí dokumentace stavby. 
2: (1,1m*15m*9ks*0,195kg/1000)+(10*10kg/1000)+(4ks*2,5m*0,62kg/m/1000)*4</t>
  </si>
  <si>
    <t>Položka zahrnuje veškerý materiál, výrobky a polotovary, včetně mimostaveništní a vnitrostaveništní dopravy (rovněž přesuny), včetně naložení a složení, případně s uložením- 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železobetonových kloubů,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povrchovou antikorozní úpravu výztuže,- separaci výztuže,- osazení měřících zařízení a úpravy pro ně,- osazení měřících skříní nebo míst pro měření bludných proudů.</t>
  </si>
  <si>
    <t>272366</t>
  </si>
  <si>
    <t>VÝZTUŽ ZÁKLADŮ Z KARI SÍTÍ</t>
  </si>
  <si>
    <t>Kari sítě 100/100/8 do základy pod zídky U3</t>
  </si>
  <si>
    <t>1: Dle technické zprávy, výkresových příloh projektové dokumentace, TKP staveb státních drah a výkazů materiálu projektu a souhrnných částí dokumentace stavby. 
2: 3m*15m*130%*8kg/m2/1000</t>
  </si>
  <si>
    <t>289973</t>
  </si>
  <si>
    <t>OPLÁŠTĚNÍ (ZPEVNĚNÍ) Z GEOSÍTÍ A GEOROHOŽÍ</t>
  </si>
  <si>
    <t>Kokosová rohož  
Výměra viz výměrnice  
+30% na přesahy a prostřihy</t>
  </si>
  <si>
    <t>1: Dle technické zprávy, výkresových příloh projektové dokumentace, TKP staveb státních drah a výkazů materiálu projektu a souhrnných částí dokumentace stavby. 
2: 45m2*130%</t>
  </si>
  <si>
    <t>Položka zahrnuje:- dodávku předepsané geosítě nebi georohože- úpravu, očištění a ochranu podkladu- přichycení k podkladu, případně zatížení- úpravy spojů a zajištění okrajů- úpravy pro odvodnění- nutné přesahy- mimostaveništní a vnitrostaveništní dopravu</t>
  </si>
  <si>
    <t>R21461</t>
  </si>
  <si>
    <t>GEOMŘÍŽ</t>
  </si>
  <si>
    <t>1: Dle technické zprávy, výkresových příloh projektové dokumentace, TKP staveb státních drah a výkazů materiálu projektu a souhrnných částí dokumentace stavby. 
2: (2m+3m)*18,5m*130%</t>
  </si>
  <si>
    <t>R227831</t>
  </si>
  <si>
    <t>MIKROPILOTY KOMPLET D DO 150MM NA POVRCHU - RAŽENÉ DUKTILNÍ MIKROPILOTY</t>
  </si>
  <si>
    <t>Litinová roura 170/130</t>
  </si>
  <si>
    <t>1: Dle technické zprávy, výkresových příloh projektové dokumentace, TKP staveb státních drah a výkazů materiálu projektu a souhrnných částí dokumentace stavby. 
2: 10ks*10m</t>
  </si>
  <si>
    <t>Položka mikropiloty obsahuje kompletní práce, které jsou nutné pro předepsanou funkci mikropilot, t.j. dodání trubek a injekčních hmot, osazení a zainjektování trubek, včetně pomocných konstrukcí (lešení, montážní plošiny a pod.).</t>
  </si>
  <si>
    <t>Svislé konstrukce (a kompletní):</t>
  </si>
  <si>
    <t>32711</t>
  </si>
  <si>
    <t>ZDI OPĚR, ZÁRUB, NÁBŘEŽ Z DÍLCŮ BETON</t>
  </si>
  <si>
    <t>Korýtkové tvarovky</t>
  </si>
  <si>
    <t>1: Dle technické zprávy, výkresových příloh projektové dokumentace, TKP staveb státních drah a výkazů materiálu projektu a souhrnných částí dokumentace stavby. 
2: 0,57m*2,4m*18,5m</t>
  </si>
  <si>
    <t>- dodání dílce požadovaného tvaru a vlastností, jeho skladování, doprava a osazení do definitivní polohy, včetně komplexní technologie výroby a montáže dílců, ošetření a ochrana dílců,- u dílců železobetonových a předpjatých veškerá výztuž, případně i tuhé kovové prvky a závěsná oka,- úpravy a zařízení pro uložení a transport dílce,- veškeré požadované úpravy dílců, včetně doplňkových konstrukcí a vybavení,- sestavení dílce na stavbě včetně montážních zařízení, plošin a prahů a pod.,- výplň, těsnění a tmelení spár a spojů,- očištění a ošetření úložných ploch,- zednické výpomoce pro montáž dílců,- označení dílce výrobním štítkem nebo jiným způsobem,- úpravy dílce pro dodržení požadované přesnosti jeho osazení, včetně případných měření,- veškerá zařízení pro zajištění stability v každém okamžiku,- další práce dané případně specifikací k příslušnému prefabrik. dílci (úprava pohledových ploch, příp. rubových ploch, osazení měřících zařízení, zkoušení a měření dílců a pod.).</t>
  </si>
  <si>
    <t>32712</t>
  </si>
  <si>
    <t>ZDI OPĚRNÉ, ZÁRUBNÍ, NÁBŘEŽNÍ Z DÍLCŮ ŽELEZOBETONOVÝCH</t>
  </si>
  <si>
    <t>Krabicové díly U3</t>
  </si>
  <si>
    <t>1: Dle technické zprávy, výkresových příloh projektové dokumentace, TKP staveb státních drah a výkazů materiálu projektu a souhrnných částí dokumentace stavby. 
2: 0,285m2*15m</t>
  </si>
  <si>
    <t>33817C</t>
  </si>
  <si>
    <t>SLOUPKY PLOTOVÉ Z DÍLCŮ KOVOVÝCH DO BETONOVÝCH PATEK</t>
  </si>
  <si>
    <t>Sloupky všech plotů</t>
  </si>
  <si>
    <t>1: Dle technické zprávy, výkresových příloh projektové dokumentace, TKP staveb státních drah a výkazů materiálu projektu a souhrnných částí dokumentace stavby. 
2: 25ks+17ks+15ks</t>
  </si>
  <si>
    <t>- dodání a osazení předepsaného sloupku včetně PKO- případnou betonovou patku z předepsané třídy betonu- nutné zemní práce</t>
  </si>
  <si>
    <t>33827</t>
  </si>
  <si>
    <t>SLOUPKY OHRADNÍ A PLOTOVÉ Z CIHEL A TVÁRNIC NEPÁLENÝCH</t>
  </si>
  <si>
    <t>1: Dle technické zprávy, výkresových příloh projektové dokumentace, TKP staveb státních drah a výkazů materiálu projektu a souhrnných částí dokumentace stavby. 
2: 0,45m*0,45*2,5m*4ks</t>
  </si>
  <si>
    <t>Položka zahrnuje veškerý materiál, výrobky a polotovary, včetně mimostaveništní a vnitrostaveništní dopravy (rovněž přesuny), včetně naložení a složení, případně s uložením.</t>
  </si>
  <si>
    <t>348173</t>
  </si>
  <si>
    <t>ZÁBRADLÍ Z DÍLCŮ KOVOVÝCH ŽÁROVĚ ZINK PONOREM S NÁTĚREM</t>
  </si>
  <si>
    <t>KG</t>
  </si>
  <si>
    <t>Lankové zábradlí na nové zdi  
Výměra viz výkaz oceli</t>
  </si>
  <si>
    <t>1: Dle technické zprávy, výkresových příloh projektové dokumentace, TKP staveb státních drah a výkazů materiálu projektu a souhrnných částí dokumentace stavby. 
2: 238</t>
  </si>
  <si>
    <t>-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</si>
  <si>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34827</t>
  </si>
  <si>
    <t>PLOTOVÉ ZÍDKY Z CIHEL A TVÁRNIC NEPÁLENÝCH</t>
  </si>
  <si>
    <t>1: Dle technické zprávy, výkresových příloh projektové dokumentace, TKP staveb státních drah a výkazů materiálu projektu a souhrnných částí dokumentace stavby. 
2: 0,45m*0,5m*5,2m</t>
  </si>
  <si>
    <t>Primárně využívat vyzískané materiály, např. KL po předrcení.  
Výměra viz výměrnice 50%  
Zásyp rýh rezervních chrániček  
ŠD pod zámkovou dlažbu</t>
  </si>
  <si>
    <t>1: Dle technické zprávy, výkresových příloh projektové dokumentace, TKP staveb státních drah a výkazů materiálu projektu a souhrnných částí dokumentace stavby. 
2: (393m3-150m3)+(0,5m*1m*2ks)+20m2*0,15m</t>
  </si>
  <si>
    <t>501102</t>
  </si>
  <si>
    <t>ZŘÍZENÍ KONSTRUKČNÍ VRSTVY TĚLESA ŽELEZNIČNÍHO SPODKU ZE ŠTĚRKODRTI RECYKLOVANÉ</t>
  </si>
  <si>
    <t>Primárně využívat vyzískané materiály, např. KL po předrcení.  
50% z vytěženého KL SO 02-17-01</t>
  </si>
  <si>
    <t>1: Dle technické zprávy, výkresových příloh projektové dokumentace, TKP staveb státních drah a výkazů materiálu projektu a souhrnných částí dokumentace stavby. 
2: 150m3</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</si>
  <si>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vrstvy2. Položka neobsahuje: X3. Způsob měření:Měří se metr krychlový.</t>
  </si>
  <si>
    <t>502941</t>
  </si>
  <si>
    <t>ZŘÍZENÍ KONSTRUKČNÍ VRSTVY TĚLESA ŽELEZNIČNÍHO SPODKU Z GEOTEXTILIE</t>
  </si>
  <si>
    <t>Výměra viz výměrnice  
+30% na přesahy a prořez  
Plošná hmotnost min. 400g/2m</t>
  </si>
  <si>
    <t>1: Dle technické zprávy, výkresových příloh projektové dokumentace, TKP staveb státních drah a výkazů materiálu projektu a souhrnných částí dokumentace stavby. 
2: 989m2*130%</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</si>
  <si>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vrstvy2. Položka neobsahuje: X3. Způsob měření:Měří se metr čtverečný projektované nebo skutečné plochy, přičemž do výměry je již zahrnuto ztratné, přesahy, prořezy.</t>
  </si>
  <si>
    <t>574A04</t>
  </si>
  <si>
    <t>ASFALTOVÝ BETON PRO OBRUSNÉ VRSTVY ACO 11+, 11S</t>
  </si>
  <si>
    <t>Vyplnění spáry mezi stávající asfaltovou plochou a novým obrubníkem. V areálu firmy EKOPON.</t>
  </si>
  <si>
    <t>1: Dle technické zprávy, výkresových příloh projektové dokumentace, TKP staveb státních drah a výkazů materiálu projektu a souhrnných částí dokumentace stavby. 
2: 0,2m*0,1m*30m</t>
  </si>
  <si>
    <t>- dodání směsi v požadované kvalitě- očištění podkladu- uložení směsi dle předepsaného technologického předpisu, zhutnění vrstvy v předepsané tloušťce- zřízení vrstvy bez rozlišení šířky, pokládání vrstvy po etapách, včetně pracovních spar a spojů- úpravu napojení, ukončení podél obrubníků, dilatačních zařízení, odvodňovacích proužků, odvodňovačů, vpustí, šachet a pod.- nezahrnuje postřiky, nátěry- nezahrnuje těsnění podél obrubníků, dilatačních zařízení, odvodňovacích proužků, odvodňovačů, vpustí, šachet a pod.</t>
  </si>
  <si>
    <t>58251</t>
  </si>
  <si>
    <t>DLÁŽDĚNÉ KRYTY Z BETONOVÝCH DLAŽDIC DO LOŽE Z KAMENIVA</t>
  </si>
  <si>
    <t>Dlažba 200x200 mm jako okapový chodník mezi novou zdí z betonových tvarovek a stěnou budovy ubytovny + 20% na prořez  
Tl. dlažby min. 60 mm</t>
  </si>
  <si>
    <t>1: Dle technické zprávy, výkresových příloh projektové dokumentace, TKP staveb státních drah a výkazů materiálu projektu a souhrnných částí dokumentace stavby. 
2: 20m2*120%</t>
  </si>
  <si>
    <t>- 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</si>
  <si>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58920</t>
  </si>
  <si>
    <t>VÝPLŇ SPAR MODIFIKOVANÝM ASFALTEM</t>
  </si>
  <si>
    <t>Spára mezi novým asfaltem a stávajícím</t>
  </si>
  <si>
    <t>1: Dle technické zprávy, výkresových příloh projektové dokumentace, TKP staveb státních drah a výkazů materiálu projektu a souhrnných částí dokumentace stavby. 
2: 30m</t>
  </si>
  <si>
    <t>položka zahrnuje:- dodávku předepsaného materiálu- vyčištění a výplň spar tímto materiálem</t>
  </si>
  <si>
    <t>711111</t>
  </si>
  <si>
    <t>IZOLACE BĚŽNÝCH KONSTRUKCÍ PROTI ZEMNÍ VLHKOSTI ASFALTOVÝMI NÁTĚRY</t>
  </si>
  <si>
    <t>Prefabrikáty L zídky</t>
  </si>
  <si>
    <t>1: Dle technické zprávy, výkresových příloh projektové dokumentace, TKP staveb státních drah a výkazů materiálu projektu a souhrnných částí dokumentace stavby. 
2: 2*(0,9m*0,7m*15m)</t>
  </si>
  <si>
    <t>položka zahrnuje:- dodání  předepsaného izolačního materiálu- očištění a ošetření podkladu, zadávací dokumentace může zahrnout i případné vyspravení- zřízení izolace jako kompletního povlaku, případně komplet. soustavy nebo systému podle příslušného  technolog. předpisu- zřízení izolace i jednotlivých vrstev po etapách, včetně pracovních spár a spojů- úprava u okrajů, rohů, hran, dilatačních i pracovních spojů, kotev, obrubníků, dilatačních zařízení, odvodnění, otvorů, neizolovaných míst a pod.- zajištění odvodnění povrchu izolace, včetně odvodnění nejnižších míst, pokud dokumentace pro zadání stavby nestanoví jinak- ochrana izolace do doby zřízení definitivní ochranné vrstvy nebo konstrukce- úprava, očištění a ošetření prostoru kolem izolace- provedení požadovaných zkoušek- nezahrnuje ochranné vrstvy, např. geotextilii</t>
  </si>
  <si>
    <t>76792</t>
  </si>
  <si>
    <t>OPLOCENÍ Z DRÁTĚNÉHO PLETIVA POTAŽENÉHO PLASTEM</t>
  </si>
  <si>
    <t>1: Dle technické zprávy, výkresových příloh projektové dokumentace, TKP staveb státních drah a výkazů materiálu projektu a souhrnných částí dokumentace stavby. 
2: 2,5m*31m</t>
  </si>
  <si>
    <t>- položka zahrnuje vedle vlastního pletiva i rámy, rošty, lišty, kování, podpěrné, závěsné, upevňovací prvky, spojovací a těsnící materiál, pomocný materiál, kompletní povrchovou úpravu.- nejsou zahrnuty sloupky, které se vykazují v samostatných položkách 338**, není zahrnuta podezdívka (272**)- součástí položky je  případně i ostnatý drát, uvažovaná plocha se pak vypočítává po horní hranu drátu.</t>
  </si>
  <si>
    <t>76794</t>
  </si>
  <si>
    <t>OPLOCENÍ Z PLECHU</t>
  </si>
  <si>
    <t>1: Dle technické zprávy, výkresových příloh projektové dokumentace, TKP staveb státních drah a výkazů materiálu projektu a souhrnných částí dokumentace stavby. 
2: (55m+33m)*2,5m</t>
  </si>
  <si>
    <t>- položka zahrnuje vedle vlastních zámečnických výrobků i rámy, rošty, lišty, kování, podpěrné, závěsné, upevňovací prvky, spojovací a těsnící materiál, pomocný materiál, kompletní povrchovou úpravu.- nejsou zahrnuty sloupky a vzpěry, které se vykazují v samostatných položkách 338**, není zahrnuta podezdívka (272**)- součástí položky je  případně i ostnatý drát, uvažovaná plocha se pak vypočítává po horní hranu drátu.</t>
  </si>
  <si>
    <t>76795</t>
  </si>
  <si>
    <t>OPLOCENÍ Z OCEL PROFILŮ</t>
  </si>
  <si>
    <t>Plotová výplň nového zděného plotu u areálu firmy Ekopon</t>
  </si>
  <si>
    <t>1: Dle technické zprávy, výkresových příloh projektové dokumentace, TKP staveb státních drah a výkazů materiálu projektu a souhrnných částí dokumentace stavby. 
2: 3ks*(1,7m*2,0m)</t>
  </si>
  <si>
    <t>87627</t>
  </si>
  <si>
    <t>CHRÁNIČKY Z TRUB PLASTOVÝCH DN DO 100MM</t>
  </si>
  <si>
    <t>Chránička vodovodní přípojky pod novým zděným plotem</t>
  </si>
  <si>
    <t>1: Dle technické zprávy, výkresových příloh projektové dokumentace, TKP staveb státních drah a výkazů materiálu projektu a souhrnných částí dokumentace stavby. 
2: 3m</t>
  </si>
  <si>
    <t>2x rezervní chránička DN160</t>
  </si>
  <si>
    <t>1: Dle technické zprávy, výkresových příloh projektové dokumentace, TKP staveb státních drah a výkazů materiálu projektu a souhrnných částí dokumentace stavby. 
2: 10m*2ks</t>
  </si>
  <si>
    <t>Obetonování všech chrániček</t>
  </si>
  <si>
    <t>1: Dle technické zprávy, výkresových příloh projektové dokumentace, TKP staveb státních drah a výkazů materiálu projektu a souhrnných částí dokumentace stavby. 
2: 0,1m2*(2ks*10m+3m)</t>
  </si>
  <si>
    <t>917223</t>
  </si>
  <si>
    <t>SILNIČNÍ A CHODNÍKOVÉ OBRUBY Z BETONOVÝCH OBRUBNÍKŮ ŠÍŘ 100MM</t>
  </si>
  <si>
    <t>1: Dle technické zprávy, výkresových příloh projektové dokumentace, TKP staveb státních drah a výkazů materiálu projektu a souhrnných částí dokumentace stavby. 
2: 31m</t>
  </si>
  <si>
    <t>Položka zahrnuje:dodání a pokládku betonových obrubníků o rozměrech předepsaných zadávací dokumentacíbetonové lože i boční betonovou opěrku.</t>
  </si>
  <si>
    <t>919113</t>
  </si>
  <si>
    <t>ŘEZÁNÍ ASFALTOVÉHO KRYTU VOZOVEK TL DO 150MM</t>
  </si>
  <si>
    <t>U rušené patní zídky</t>
  </si>
  <si>
    <t>položka zahrnuje řezání vozovkové vrstvy v předepsané tloušťce, včetně spotřeby vody</t>
  </si>
  <si>
    <t>935212</t>
  </si>
  <si>
    <t>PŘÍKOPOVÉ ŽLABY Z BETON TVÁRNIC ŠÍŘ DO 600MM DO BETONU TL 100MM</t>
  </si>
  <si>
    <t>Před novou zdí</t>
  </si>
  <si>
    <t>1: Dle technické zprávy, výkresových příloh projektové dokumentace, TKP staveb státních drah a výkazů materiálu projektu a souhrnných částí dokumentace stavby. 
2: 25m</t>
  </si>
  <si>
    <t>položka zahrnuje:- dodávku a uložení příkopových tvárnic předepsaného rozměru a kvality- dodání a rozprostření lože z předepsaného materiálu v předepsané kvalitěa v předepsané tloušťce- veškerou manipulaci s materiálem, vnitrostaveništní i mimostaveništní dopravu- ukončení, patky, spárování- měří se v metrech běžných délky osy žlabu</t>
  </si>
  <si>
    <t>966844</t>
  </si>
  <si>
    <t>ODSTRANĚNÍ OPLOCENÍ PLECHOVÉHO</t>
  </si>
  <si>
    <t>1: Dle technické zprávy, výkresových příloh projektové dokumentace, TKP staveb státních drah a výkazů materiálu projektu a souhrnných částí dokumentace stavby. 
2: 55m+33m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</si>
  <si>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</si>
  <si>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96713</t>
  </si>
  <si>
    <t>VYBOURÁNÍ ČÁSTÍ KONSTRUKCÍ KAMENNÝCH NA MC</t>
  </si>
  <si>
    <t>1: Dle technické zprávy, výkresových příloh projektové dokumentace, TKP staveb státních drah a výkazů materiálu projektu a souhrnných částí dokumentace stavby. 
2: 2m2*31m</t>
  </si>
  <si>
    <t>položka zahrnuje:- veškerou manipulaci s vybouranou sutí a hmotami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</si>
  <si>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96715</t>
  </si>
  <si>
    <t>VYBOURÁNÍ ČÁSTÍ KONSTRUKCÍ BETON</t>
  </si>
  <si>
    <t>Základy plotů  
Odstranění betonu u budovy ubytovny (na místě nového okapového chodníku)  
Skryté kce žel. spodku</t>
  </si>
  <si>
    <t>1: Dle technické zprávy, výkresových příloh projektové dokumentace, TKP staveb státních drah a výkazů materiálu projektu a souhrnných částí dokumentace stavby. 
2: 0,5m*1m*(50m+33m)+0,5m*14m*0,3m+1,25m3</t>
  </si>
  <si>
    <t>96716</t>
  </si>
  <si>
    <t>VYBOURÁNÍ ČÁSTÍ KONSTRUKCÍ ŽELEZOBET</t>
  </si>
  <si>
    <t>Bet. zídka u koleje vlečky  
Betonová deska nad patní kamennou zídkou</t>
  </si>
  <si>
    <t>1: Dle technické zprávy, výkresových příloh projektové dokumentace, TKP staveb státních drah a výkazů materiálu projektu a souhrnných částí dokumentace stavby. 
2: 0,3m*2,5m*33m+(0,7m2*31m)</t>
  </si>
  <si>
    <t xml:space="preserve">  SO 02-17-01</t>
  </si>
  <si>
    <t>Vlečka, železniční svršek</t>
  </si>
  <si>
    <t>SO 02-17-01</t>
  </si>
  <si>
    <t>Kontrola GPK v rozsahu SVÚ koleje vlečky</t>
  </si>
  <si>
    <t>1: Dle technické zprávy, výkresových příloh projektové dokumentace, TKP staveb státních drah a výkazů materiálu projektu a souhrnných částí dokumentace stavby. 
2: 0.507m</t>
  </si>
  <si>
    <t>1: Dle technické zprávy, výkresových příloh projektové dokumentace, TKP staveb státních drah a výkazů materiálu projektu a souhrnných částí dokumentace stavby. 
2: 20h</t>
  </si>
  <si>
    <t>Hektometrovníky Bet. základ návěsti</t>
  </si>
  <si>
    <t>1: Dle technické zprávy, výkresových příloh projektové dokumentace, TKP staveb státních drah a výkazů materiálu projektu a souhrnných částí dokumentace stavby. 
2: 5ks*0,18t+0,5m*0,5m*1m*2,2t/m3</t>
  </si>
  <si>
    <t>50% KL odpad po recyklaci, výměra viz výměrnice + 45m3 v úsecích, kde se neralizuje nový spodek, pouze se snáší kolej 50% předrtit na konstrukční vrstvy nebo zásypy</t>
  </si>
  <si>
    <t>1: Dle technické zprávy, výkresových příloh projektové dokumentace, TKP staveb státních drah a výkazů materiálu projektu a souhrnných částí dokumentace stavby. 
2: (255m3+45m3)*0,5*2,1t/m3</t>
  </si>
  <si>
    <t>R015210</t>
  </si>
  <si>
    <t>POPLATKY ZA LIKVIDACI ODPADŮ NEKONTAMINOVANÝCH VČETNĚ DOPRAVY NA SKLÁDKU A VEŠKERÉ MANIPULACE - 17 01 01 ŽELEZNIČNÍ PRAŽCE BETONOVÉ</t>
  </si>
  <si>
    <t>Viz předkategorizace (29.9.2020) 89 ks z úseku km 0,202 - 0,600  80 ks z úseku km 0,600 - 0,770 - poměrná část, konec demontáže koleje je v km 0,650</t>
  </si>
  <si>
    <t>1: Dle technické zprávy, výkresových příloh projektové dokumentace, TKP staveb státních drah a výkazů materiálu projektu a souhrnných částí dokumentace stavby. 
2: (89ks+80ks)*0,270t</t>
  </si>
  <si>
    <t>1: Dle technické zprávy, výkresových příloh projektové dokumentace, TKP staveb státních drah a výkazů materiálu projektu a souhrnných částí dokumentace stavby. 
2: 550ks*2*0,09kg/1000</t>
  </si>
  <si>
    <t>1: Dle technické zprávy, výkresových příloh projektové dokumentace, TKP staveb státních drah a výkazů materiálu projektu a souhrnných částí dokumentace stavby. 
2: 550ks*2*0,193kg/1000</t>
  </si>
  <si>
    <t>R015520</t>
  </si>
  <si>
    <t>POPLATKY ZA LIKVIDACI ODPADŮ NEBEZPEČNÝCH VČETNĚ DOPRAVY NA SKLÁDKU A VEŠKERÉ MANIPULACE- 17 02 04* ŽELEZNIČNÍ PRAŽCE DŘEVĚNÉ</t>
  </si>
  <si>
    <t>Viz předkategorizace (29.9.2020)</t>
  </si>
  <si>
    <t>1: Dle technické zprávy, výkresových příloh projektové dokumentace, TKP staveb státních drah a výkazů materiálu projektu a souhrnných částí dokumentace stavby. 
2: 11ks*0,09t</t>
  </si>
  <si>
    <t>Výměra viz výměrnice  
80% KL z výzisku z SO 01-17-01 jako kamenivo užité</t>
  </si>
  <si>
    <t>1: Dle technické zprávy, výkresových příloh projektové dokumentace, TKP staveb státních drah a výkazů materiálu projektu a souhrnných částí dokumentace stavby. 
2: 470m3-345m3*0,8</t>
  </si>
  <si>
    <t>512570</t>
  </si>
  <si>
    <t>KOLEJOVÉ LOŽE - ZŘÍZENÍ Z KAMENIVA HRUBÉHO UŽITÉHO</t>
  </si>
  <si>
    <t>80% KL z výzisku z SO 01-17-01</t>
  </si>
  <si>
    <t>1: Dle technické zprávy, výkresových příloh projektové dokumentace, TKP staveb státních drah a výkazů materiálu projektu a souhrnných částí dokumentace stavby. 
2: 345m3*0,8</t>
  </si>
  <si>
    <t>Na délku SVÚ mimo novou kolej</t>
  </si>
  <si>
    <t>1: Dle technické zprávy, výkresových příloh projektové dokumentace, TKP staveb státních drah a výkazů materiálu projektu a souhrnných částí dokumentace stavby. 
2: (507m-371m)*0,5m3/m</t>
  </si>
  <si>
    <t>528111</t>
  </si>
  <si>
    <t>KOLEJ 49 E1, ROZD. "C", BEZSTYKOVÁ, PR. DŘ., UP. TUHÉ</t>
  </si>
  <si>
    <t>Kolej na mostě  
Včetně zřízení BK.</t>
  </si>
  <si>
    <t>1: Dle technické zprávy, výkresových příloh projektové dokumentace, TKP staveb státních drah a výkazů materiálu projektu a souhrnných částí dokumentace stavby. 
2: 20m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</si>
  <si>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</si>
  <si>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528131</t>
  </si>
  <si>
    <t>KOLEJ 49 E1, ROZD. "C", BEZSTYKOVÁ, PR. BET. PODKLADNICOVÝ, UP. TUHÉ</t>
  </si>
  <si>
    <t>Včetně zřízení BK.</t>
  </si>
  <si>
    <t>1: Dle technické zprávy, výkresových příloh projektové dokumentace, TKP staveb státních drah a výkazů materiálu projektu a souhrnných částí dokumentace stavby. 
2: 41m</t>
  </si>
  <si>
    <t>528141</t>
  </si>
  <si>
    <t>KOLEJ 49 E1, ROZD. "C", BEZSTYKOVÁ, PR. BET. PODKLADNICOVÝ UŽITÝ, UP. TUHÉ</t>
  </si>
  <si>
    <t>Dle předkategorizace 466 pražců k dalšímu užití  
Vystrojení a kolejnice nové  
Včetně zřízení BK</t>
  </si>
  <si>
    <t>1: Dle technické zprávy, výkresových příloh projektové dokumentace, TKP staveb státních drah a výkazů materiálu projektu a souhrnných částí dokumentace stavby. 
2: 310m</t>
  </si>
  <si>
    <t>Přesahy směrové a výškové úpravy GPK</t>
  </si>
  <si>
    <t>1: Dle technické zprávy, výkresových příloh projektové dokumentace, TKP staveb státních drah a výkazů materiálu projektu a souhrnných částí dokumentace stavby. 
2: 507m-371m-40m</t>
  </si>
  <si>
    <t>542211</t>
  </si>
  <si>
    <t>SMĚROVÉ A VÝŠKOVÉ VYROVNÁNÍ VÝHYBKOVÉ KONSTRUKCE NA PRAŽCÍCH DŘEVĚNÝCH DO 0,05 M</t>
  </si>
  <si>
    <t>1: Dle technické zprávy, výkresových příloh projektové dokumentace, TKP staveb státních drah a výkazů materiálu projektu a souhrnných částí dokumentace stavby. 
2: 40m</t>
  </si>
  <si>
    <t>544322</t>
  </si>
  <si>
    <t>IZOLOVANÝ STYK LEPENÝ STANDARDNÍ DÉLKY (3,4-8,0 M), TEPELNĚ NEOPRACOVANÝ, TVARU 49 E1</t>
  </si>
  <si>
    <t>V případě potřeby náhrady stávajícího u návěstidla Sc905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</si>
  <si>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požadována2. Položka neobsahuje: – demontáž stávajícího lepeného izolovaného styku nebo běžné kolejnice, ocení se položkami SD 965 – řezání koleje – případnou úpravu pražců – zavaření LISu do bezstykové koleje,ocení se položkamiSD 545 pro svary jednotlivé3. Způsob měření:Udává se počet kusů izolovaného styku libovolné délky v každém kolejnicovém pasu. V běžné koleji jsou tyto IS zpravidla v párech.</t>
  </si>
  <si>
    <t>+4x LIS</t>
  </si>
  <si>
    <t>1: Dle technické zprávy, výkresových příloh projektové dokumentace, TKP staveb státních drah a výkazů materiálu projektu a souhrnných částí dokumentace stavby. 
2: 2*16ks+4ks</t>
  </si>
  <si>
    <t>R501201</t>
  </si>
  <si>
    <t>ZŘÍZENÍ DRÁŽNÍ STEZKY Z DRCENÉHO KAMENIVA NOVÉ</t>
  </si>
  <si>
    <t>Drážní stezky z kameniva drceného fr. 4/16  
Výměra viz výměrnice</t>
  </si>
  <si>
    <t>1: Dle technické zprávy, výkresových příloh projektové dokumentace, TKP staveb státních drah a výkazů materiálu projektu a souhrnných částí dokumentace stavby. 
2: 30m3</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</si>
  <si>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vrstvy2. Položka neobsahuje: X3. Způsob měření:Měří se metr krychlový.</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</si>
  <si>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</si>
  <si>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</si>
  <si>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montáže2. Položka neobsahuje: X3. Způsob měření:Udává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</si>
  <si>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</si>
  <si>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</si>
  <si>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</si>
  <si>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</si>
  <si>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</si>
  <si>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montáže2. Položka neobsahuje: X3. Způsob měření:Udává se počet sad, které se skládají z předepsaných dílů, jež tvoří požadovaný celek.</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</si>
  <si>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</si>
  <si>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</si>
  <si>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sad, které se skládají z předepsaných dílů, jež tvoří požadovaný celek.</t>
  </si>
  <si>
    <t>75C8C7</t>
  </si>
  <si>
    <t>MEZIKOLEJOVÁ LANOVÁ PROPOJKA DLOUHÁ (DO 3 LAN) - MONTÁŽ</t>
  </si>
  <si>
    <t>1: Dle technické zprávy, výkresových příloh projektové dokumentace, TKP staveb státních drah a výkazů materiálu projektu a souhrnných částí dokumentace stavby. 
2: 4m</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</si>
  <si>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montáže2. Položka neobsahuje: X3. Způsob měření:Udává se v m kompletní konstrukce nebo práce.</t>
  </si>
  <si>
    <t>75C8C8</t>
  </si>
  <si>
    <t>MEZIKOLEJOVÁ LANOVÁ PROPOJKA DLOUHÁ (DO 3 LAN) - DEMONTÁŽ</t>
  </si>
  <si>
    <t>1. Položka obsahuje: – demontáž mezikolejové lanové propojky dle typu daného položkou – demontáž mezikolejové lanové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v m kompletní konstrukce nebo práce.</t>
  </si>
  <si>
    <t>91323</t>
  </si>
  <si>
    <t>HEKTOMETROVNÍKY BETONOVÉ</t>
  </si>
  <si>
    <t>1: Dle technické zprávy, výkresových příloh projektové dokumentace, TKP staveb státních drah a výkazů materiálu projektu a souhrnných částí dokumentace stavby. 
2: 5ks</t>
  </si>
  <si>
    <t>položka zahrnuje:- dodání a osazení hektometrovníku včetně nutných zemních prací- vnitrostaveništní a mimostaveništní dopravau- odrazky plastové nebo z retroreflexní fólie.</t>
  </si>
  <si>
    <t>923941</t>
  </si>
  <si>
    <t>ZAJIŠŤOVACÍ ZNAČKA KONZOLOVÁ (K) VČETNĚ OCELOVÉHO SLOUPKU</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</si>
  <si>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dokumentace2. Položka neobsahuje: X3. Způsob měření:Udává se počet kusů kompletní konstrukce nebo práce.</t>
  </si>
  <si>
    <t>Výměra viz výměrnice  + 45m3 v úsecích, kde se neralizuje nový spodek, pouze se snáší kolej</t>
  </si>
  <si>
    <t>1: Dle technické zprávy, výkresových příloh projektové dokumentace, TKP staveb státních drah a výkazů materiálu projektu a souhrnných částí dokumentace stavby. 
2: 255m3+45m3</t>
  </si>
  <si>
    <t>Délka demontáže koleje - část koleje na dřevěných pražcích - délka mostního provizoria  
Uskladnění rozebraných součástí v místě stavby  
Vyřazené součásti odvést k lidkvidaci, odvoz viz SO 90-90</t>
  </si>
  <si>
    <t>1: Dle technické zprávy, výkresových příloh projektové dokumentace, TKP staveb státních drah a výkazů materiálu projektu a souhrnných částí dokumentace stavby. 
2: 371m-16m-14m</t>
  </si>
  <si>
    <t>Předpoklad Brno-Maloměřice  
Kolejnice určeny k regeneraci  
Pražce uskladněny v místě stavby nebo odvozeny na základnu</t>
  </si>
  <si>
    <t>1: Dle technické zprávy, výkresových příloh projektové dokumentace, TKP staveb státních drah a výkazů materiálu projektu a souhrnných částí dokumentace stavby. 
2: (371m*2*0,049t/m+466ks*0,27t+466ks*0,03t)*5km</t>
  </si>
  <si>
    <t>965124</t>
  </si>
  <si>
    <t>DEMONTÁŽ KOLEJE NA DŘEVĚNÝCH PRAŽCÍCH ROZEBRÁNÍM DO SOUČÁSTÍ</t>
  </si>
  <si>
    <t>1: Dle technické zprávy, výkresových příloh projektové dokumentace, TKP staveb státních drah a výkazů materiálu projektu a souhrnných částí dokumentace stavby. 
2: 16m</t>
  </si>
  <si>
    <t>965125</t>
  </si>
  <si>
    <t>DEMONTÁŽ KOLEJE NA DŘEVĚNÝCH PRAŽCÍCH - ODVOZ ROZEBRANÝCH SOUČÁSTÍ NA MONTÁŽNÍ ZÁKLADNU</t>
  </si>
  <si>
    <t>Předpoklad Brno-Maloměřice  
Dle předkategorizace 15ks pražců určeno k regeneraci</t>
  </si>
  <si>
    <t>1: Dle technické zprávy, výkresových příloh projektové dokumentace, TKP staveb státních drah a výkazů materiálu projektu a souhrnných částí dokumentace stavby. 
2: (15ks*0,09t+15ks*0,03t)*5km</t>
  </si>
  <si>
    <t>96611</t>
  </si>
  <si>
    <t>BOURÁNÍ KONSTRUKCÍ Z BETONOVÝCH DÍLCŮ</t>
  </si>
  <si>
    <t>Hektometrovníky</t>
  </si>
  <si>
    <t>1: Dle technické zprávy, výkresových příloh projektové dokumentace, TKP staveb státních drah a výkazů materiálu projektu a souhrnných částí dokumentace stavby. 
2: 5ks*0,1m3</t>
  </si>
  <si>
    <t>1: Dle technické zprávy, výkresových příloh projektové dokumentace, TKP staveb státních drah a výkazů materiálu projektu a souhrnných částí dokumentace stavby. 
2: (255m3+45m3)*5km</t>
  </si>
  <si>
    <t xml:space="preserve">  SO 02-17-01.1</t>
  </si>
  <si>
    <t>Vlečka, železniční svršek - následná úprava směrového a výškového uspořádání koleje</t>
  </si>
  <si>
    <t>SO 02-17-01.1</t>
  </si>
  <si>
    <t>R542311</t>
  </si>
  <si>
    <t>NÁSLEDNÁ ÚPRAVA SMĚROVÉHO A VÝŠKOVÉHO USPOŘÁDÁNÍ KOLEJE - PRAŽCE DŘEVĚNÉ NEBO OCELOVÉ</t>
  </si>
  <si>
    <t>1: Dle technické zprávy, výkresových příloh projektové dokumentace, TKP staveb státních drah a výkazů materiálu projektu a souhrnných částí dokumentace stavby. 
2: 507m-20m</t>
  </si>
  <si>
    <t>D.2.1.4</t>
  </si>
  <si>
    <t>Mosty, propustky a zdi</t>
  </si>
  <si>
    <t xml:space="preserve">  SO 01-19-01</t>
  </si>
  <si>
    <t>Most v km 157.430</t>
  </si>
  <si>
    <t>SO 01-19-01</t>
  </si>
  <si>
    <t>02940</t>
  </si>
  <si>
    <t>Realizační dokumentace pažení včetně statického posouzení autorizovaným statikem</t>
  </si>
  <si>
    <t>Realizační dokumentace provizorní lávky</t>
  </si>
  <si>
    <t>POPLATKY ZA LIKVIDACŮ ODPADŮ NEKONTAMINOVANÝCH A VEŠKERÉ MANIPULACE - 17 05 04 VYTĚŽENÉ ZEMINY A HORNINY - I. TŘÍDA TĚŽITELNOSTI</t>
  </si>
  <si>
    <t>obsahuje výkopy+vrty pilot+vrty mikropilot</t>
  </si>
  <si>
    <t>1: Dle technické zprávy, výkresových příloh projektové dokumentace, TKP staveb státních drah a výkazů materiálu projektu a souhrnných částí dokumentace stavby. 
2: (2199m3+3,4m3+251,9m3)*1,9t/m3</t>
  </si>
  <si>
    <t>R015120</t>
  </si>
  <si>
    <t>POPLATKY ZA LIKVIDACI ODPADŮ NEKONTAMINOVANÝCH VČETNĚ DOPRAVY NA SKLÁDKU A VEŠKERÉ MANIPULACE - 17 01 02 STAVEBNÍ A DEMOLIČNÍ SUŤ (CIHLY)</t>
  </si>
  <si>
    <t>cihelná klenba</t>
  </si>
  <si>
    <t>1: Dle technické zprávy, výkresových příloh projektové dokumentace, TKP staveb státních drah a výkazů materiálu projektu a souhrnných částí dokumentace stavby. 
2: 75.6m3*1.9t/m3</t>
  </si>
  <si>
    <t>obsahuje svahová křídla+střední a čelní zídky+betonové podpory kabelové lávky</t>
  </si>
  <si>
    <t>1: Dle technické zprávy, výkresových příloh projektové dokumentace, TKP staveb státních drah a výkazů materiálu projektu a souhrnných částí dokumentace stavby. 
2: (228.48m3+59.173m3)*2.5t/m3</t>
  </si>
  <si>
    <t>R015190</t>
  </si>
  <si>
    <t>POPLATKY ZA LIKVIDACI ODPADŮ NEKONTAMINOVANÝCH VČETNĚ DOPRAVY NA SKLÁDKU A VEŠKERÉ MANIPULACE - 17 02 03 PLASTY Z INTERIÉRŮ REKONSTRUOVANÝCH OBJEKTŮ</t>
  </si>
  <si>
    <t>stávající odvodnění za rubem opěry 3kg/m</t>
  </si>
  <si>
    <t>1: Dle technické zprávy, výkresových příloh projektové dokumentace, TKP staveb státních drah a výkazů materiálu projektu a souhrnných částí dokumentace stavby. 
2: 0,003t/m*9m*2ks</t>
  </si>
  <si>
    <t>Opěry+ rovnoběžná křídla stávající konstrukce</t>
  </si>
  <si>
    <t>1: Dle technické zprávy, výkresových příloh projektové dokumentace, TKP staveb státních drah a výkazů materiálu projektu a souhrnných částí dokumentace stavby. 
2: 837.395m3*2.5t/m3</t>
  </si>
  <si>
    <t>R015760</t>
  </si>
  <si>
    <t>POPLATKY ZA LIKVIDACI ODPADŮ NEBEZPEČNÝCH VČETNĚ DOPRAVY NA SKLÁDKU A VEŠKERÉ MANIPULACE - 17 06 03* IZOLAČNÍ MATERIÁLY OBSAHUJÍCÍ NEBEZPEČNÉ LÁTKY</t>
  </si>
  <si>
    <t>Izolace stávající konstrukce na rubu opěr a NK</t>
  </si>
  <si>
    <t>1: Dle technické zprávy, výkresových příloh projektové dokumentace, TKP staveb státních drah a výkazů materiálu projektu a souhrnných částí dokumentace stavby. 
2: (27,6m*9m)*0,01m*2t/m3</t>
  </si>
  <si>
    <t>12110</t>
  </si>
  <si>
    <t>SEJMUTÍ ORNICE NEBO LESNÍ PŮDY</t>
  </si>
  <si>
    <t>sejmutí ornice tl. 0,15m přilehlých svahů vlevo od mostu viz příloha 3.</t>
  </si>
  <si>
    <t>1: Dle technické zprávy, výkresových příloh projektové dokumentace, TKP staveb státních drah a výkazů materiálu projektu a souhrnných částí dokumentace stavby. 
2: 16,8m*11,5m*0,15m*2ks</t>
  </si>
  <si>
    <t>položka zahrnuje sejmutí ornice bez ohledu na tloušťku vrstvy a její vodorovnou dopravu nezahrnuje uložení na trvalou skládku</t>
  </si>
  <si>
    <t>HLOUBENÍ JAM ZAPAŽ I NEPAŽ TŘ. I - BEZ DOPRAVY</t>
  </si>
  <si>
    <t>výkopy dle přílohy 11.</t>
  </si>
  <si>
    <t>1: Dle technické zprávy, výkresových příloh projektové dokumentace, TKP staveb státních drah a výkazů materiálu projektu a souhrnných částí dokumentace stavby. 
2: (11,3m*64,7m2*2ks+8,3m2*11,44m+28,7m2*9m*2ks+15,7m2*4m*2ks)</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</si>
  <si>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</si>
  <si>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zpětný zásyp na líci spodní stavby + částečný zásyp výkopů po odstranění stávající konstrukce  
- viz přílohy 4.2 a 11.</t>
  </si>
  <si>
    <t>1: Dle technické zprávy, výkresových příloh projektové dokumentace, TKP staveb státních drah a výkazů materiálu projektu a souhrnných částí dokumentace stavby. 
2: 2,7m*17,5m*2ks+9,5m2*11,3m+2,5m*9,99m2*2ks+12,5m2*0,5m*2ks+14,5m2*2,6m*4ks</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</si>
  <si>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</si>
  <si>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17581</t>
  </si>
  <si>
    <t>OBSYP POTRUBÍ A OBJEKTŮ Z NAKUPOVANÝCH MATERIÁLŮ</t>
  </si>
  <si>
    <t>drenážní vrstva nad drenážními trubkami, fr 16-32  
- příloha 4.2</t>
  </si>
  <si>
    <t>1: Dle technické zprávy, výkresových příloh projektové dokumentace, TKP staveb státních drah a výkazů materiálu projektu a souhrnných částí dokumentace stavby. 
2: 16,4m*0,3m2*2ks</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</si>
  <si>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</si>
  <si>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18222</t>
  </si>
  <si>
    <t>ROZPROSTŘENÍ ORNICE VE SVAHU V TL DO 0,15M</t>
  </si>
  <si>
    <t>přilehlé svahy na levé straně nové konstrukce dle přílohy 4.1</t>
  </si>
  <si>
    <t>1: Dle technické zprávy, výkresových příloh projektové dokumentace, TKP staveb státních drah a výkazů materiálu projektu a souhrnných částí dokumentace stavby. 
2: 8m*14,1m*2ks</t>
  </si>
  <si>
    <t>položka zahrnuje:  
nutné přemístění ornice z dočasných skládek vzdálených do 50m rozprostření ornice v předepsané tloušťce ve svahu přes 1:5</t>
  </si>
  <si>
    <t>18242</t>
  </si>
  <si>
    <t>ZALOŽENÍ TRÁVNÍKU HYDROOSEVEM NA ORNICI</t>
  </si>
  <si>
    <t>Osetí svahů vlevo od objektu dle přílohy 4.1</t>
  </si>
  <si>
    <t>Zahrnuje dodání předepsané travní směsi, hydroosev na ornici, zalévání, první pokosení, to vše bez ohledu na sklon terénu</t>
  </si>
  <si>
    <t>224325</t>
  </si>
  <si>
    <t>PILOTY ZE ŽELEZOBETONU C30/37</t>
  </si>
  <si>
    <t>průměr 0,9 m + 0,75 m  
viz příloha 5.3</t>
  </si>
  <si>
    <t>1: Dle technické zprávy, výkresových příloh projektové dokumentace, TKP staveb státních drah a výkazů materiálu projektu a souhrnných částí dokumentace stavby. 
2: (16ks*11m*0.636m2+16ks*5m*0.442m2)</t>
  </si>
  <si>
    <t>položka zahrnuje:-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 objem betonu pro přebetonování a nadbetonování, který se nepřičítá ke stanovenému objemu výplně piloty- ukončení piloty pod ústím vrtu a vyplnění zbývající části sypaninou nebo kamenivem- odbourání a odstranění znehodnocené části výplně a úprava hlavy piloty před výstavbou další konstrukční části- zřízení výplně piloty pod hladinou vody- veškerý materiál, výrobky a polotovary, včetně mimostaveništní a vnitrostaveništní dopravy- nezahrnuje dodání a osazení výztuže, nezahrnuje vrty</t>
  </si>
  <si>
    <t>224365</t>
  </si>
  <si>
    <t>VÝZTUŽ PILOT Z OCELI 10505, B500B</t>
  </si>
  <si>
    <t>viz výkres 5.3</t>
  </si>
  <si>
    <t>1: Dle technické zprávy, výkresových příloh projektové dokumentace, TKP staveb státních drah a výkazů materiálu projektu a souhrnných částí dokumentace stavby. 
2: 13.18571t</t>
  </si>
  <si>
    <t>položka zahrnuje:- veškerý materiál, výrobky a polotovary, včetně mimostaveništní a vnitrostaveništní dopravy- 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povrchovou antikorozní úpravu výztuže- separaci výztuže- osazení měřících zařízení a úpravy pro ně- osazení měřících skříní nebo míst pro měření bludných proudů</t>
  </si>
  <si>
    <t>22694.R</t>
  </si>
  <si>
    <t>ZÁPOROVÉ PAŽENÍ Z KOVU DOČASNÉ</t>
  </si>
  <si>
    <t>Včetně výdřevy, vrtů, kotev, odstranění výkopku a odstranění a konzolek pro vyvěšení kabelů na pažení během 2.fáze výstavby. Včetně odvozu odpadů na skládku/sběrného dvora, vč. poplatků za skládku. Včetně řezání/upálení ocelových prvků pažení, vč. jejich dopravy na sběrný dvůr (zhotovitel předá investorovi protokol o předání).  
- viz přílohy č. 11</t>
  </si>
  <si>
    <t>1: Dle technické zprávy, výkresových příloh projektové dokumentace, TKP staveb státních drah a výkazů materiálu projektu a souhrnných částí dokumentace stavby. 
2: 1kpl</t>
  </si>
  <si>
    <t>položka zahrnuje opotřebení ocelových zápor, jejich osazení do připravených vrtů včetně zabetonování konců a obsypu, případně jejich zaberanění a jejich odstranění. Ocelová převázka se započítá do výsledné hmotnosti.  
Uvažován M2 zapažené plochy.  
Neobsahuje: realizační dokumentace pažení včetně statického posouzení.</t>
  </si>
  <si>
    <t>227831</t>
  </si>
  <si>
    <t>MIKROPILOTY KOMPLET D DO 150MM NA POVRCHU</t>
  </si>
  <si>
    <t>12ks mikropilot přechodových zídek TR108x16, dl. 8m, dl. kořene 7m, průměr kořene po injektáži min. 250mm, tlaková hlava piloty P16x300-300. Ocel S355  
Viz příloha 1 a 4</t>
  </si>
  <si>
    <t>1: Dle technické zprávy, výkresových příloh projektové dokumentace, TKP staveb státních drah a výkazů materiálu projektu a souhrnných částí dokumentace stavby. 
2: 8m*12ks</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</si>
  <si>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</si>
  <si>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26113</t>
  </si>
  <si>
    <t>VRTY PRO KOTVENÍ, INJEKTÁŽ A MIKROPILOTY NA POVRCHU TŘ. I D DO 150MM</t>
  </si>
  <si>
    <t>12ks mikropilot pro přechodové zídky</t>
  </si>
  <si>
    <t>položka zahrnuje:  
přemístění, montáž a demontáž vrtných souprav  
svislou dopravu zeminy z vrtu  
vodorovnou dopravu zeminy bez uložení na skládku případně nutné pažení dočasné (včetně odpažení) i trvalé</t>
  </si>
  <si>
    <t>261313</t>
  </si>
  <si>
    <t>VRTY PRO KOTVENÍ A INJEKTÁŽ TŘ III NA POVRCHU D DO 25MM</t>
  </si>
  <si>
    <t>Injektáž stávající klenby v rastru 300x300 mm, případně jiný podle zkušeností specializované firmy provádějící sanace na plochu 8,7x1,3 m, hl. 0,56 m.</t>
  </si>
  <si>
    <t>1: Dle technické zprávy, výkresových příloh projektové dokumentace, TKP staveb státních drah a výkazů materiálu projektu a souhrnných částí dokumentace stavby. 
2: 155ks*0,56m</t>
  </si>
  <si>
    <t>264141</t>
  </si>
  <si>
    <t>VRTY PRO PILOTY TŘ. I D DO 1000MM</t>
  </si>
  <si>
    <t>část piloty průměru 900mm, dl. 5m, třída vrtatelnosti I. (hlíny,jíly)+hluché vrtání na projektovanou úroveň 1,4 m</t>
  </si>
  <si>
    <t>1: Dle technické zprávy, výkresových příloh projektové dokumentace, TKP staveb státních drah a výkazů materiálu projektu a souhrnných částí dokumentace stavby. 
2: (5m+1,4m)*16ks</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</si>
  <si>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</si>
  <si>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264230</t>
  </si>
  <si>
    <t>VRTY PRO PILOTY TŘ. II D DO 800MM</t>
  </si>
  <si>
    <t>část piloty průměru 750 mm, dl. 5m, tř. vrtatelnosti II.(neogenní jíl)</t>
  </si>
  <si>
    <t>1: Dle technické zprávy, výkresových příloh projektové dokumentace, TKP staveb státních drah a výkazů materiálu projektu a souhrnných částí dokumentace stavby. 
2: 5m*16ks</t>
  </si>
  <si>
    <t>264341</t>
  </si>
  <si>
    <t>VRTY PRO PILOTY TŘ. III D DO 1000MM</t>
  </si>
  <si>
    <t>část piloty průměru 900mm, dl.6m,  vrtatelnost III. tř., ulehlý štěrk</t>
  </si>
  <si>
    <t>1: Dle technické zprávy, výkresových příloh projektové dokumentace, TKP staveb státních drah a výkazů materiálu projektu a souhrnných částí dokumentace stavby. 
2: 6m*16ks</t>
  </si>
  <si>
    <t>272325</t>
  </si>
  <si>
    <t>ZÁKLADY ZE ŽELEZOBETONU DO C30/37</t>
  </si>
  <si>
    <t>nové základy  
opěry + zavěšená křídla + svahová křídla  
viz přlohy 5.1 a 5.2</t>
  </si>
  <si>
    <t>1: Dle technické zprávy, výkresových příloh projektové dokumentace, TKP staveb státních drah a výkazů materiálu projektu a souhrnných částí dokumentace stavby. 
2: 1,3m*11,44m*1,1m*2ks+0,5m*6,37m*2m*2ks+0,7m*0,85m*1,1m*2ks</t>
  </si>
  <si>
    <t>viz přílohy 6.1, 6.2 a 6.3</t>
  </si>
  <si>
    <t>1: Dle technické zprávy, výkresových příloh projektové dokumentace, TKP staveb státních drah a výkazů materiálu projektu a souhrnných částí dokumentace stavby. 
2: 2,7798t+2,3437t+1,4674t</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</si>
  <si>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</si>
  <si>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282661</t>
  </si>
  <si>
    <t>INJEKTOVÁNÍ VYSOKOTLAKÉ Z CHEMICKÝCH POJIV NA POVRCHU</t>
  </si>
  <si>
    <t>Injektáž polyuretanovou směsí, 155ks průměr do 25 mm, hloubka vrtu 0,56 m, mezerovitost 15%  
- viz příloha 10.1</t>
  </si>
  <si>
    <t>1: Dle technické zprávy, výkresových příloh projektové dokumentace, TKP staveb státních drah a výkazů materiálu projektu a souhrnných částí dokumentace stavby. 
2: (1,3m*0,7m*8,7m)*0,15</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</si>
  <si>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</si>
  <si>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317325</t>
  </si>
  <si>
    <t>ŘÍMSY ZE ŽELEZOBETONU DO C30/37</t>
  </si>
  <si>
    <t>Římsy PZ  
viz příloha 5.1</t>
  </si>
  <si>
    <t>1: Dle technické zprávy, výkresových příloh projektové dokumentace, TKP staveb státních drah a výkazů materiálu projektu a souhrnných částí dokumentace stavby. 
2: 0,8m*0,28m*3m*2ks</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</si>
  <si>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</si>
  <si>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NK + křídla + svahová křídla  
viz přílohy 5.1, 5.2, 5.4, 5.5</t>
  </si>
  <si>
    <t>1: Dle technické zprávy, výkresových příloh projektové dokumentace, TKP staveb státních drah a výkazů materiálu projektu a souhrnných částí dokumentace stavby. 
2: (0,84m*0,27m*17,6m+0,84m*0,27m*3m*2ks+0,47m*0,27m*6,64m*2ks)</t>
  </si>
  <si>
    <t>položka zahrnuje:-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</si>
  <si>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317365</t>
  </si>
  <si>
    <t>VÝZTUŽ ŘÍMS Z OCELI 10505, B500B</t>
  </si>
  <si>
    <t>Výztuž říms PZ   
viz příloha 6.4</t>
  </si>
  <si>
    <t>1: Dle technické zprávy, výkresových příloh projektové dokumentace, TKP staveb státních drah a výkazů materiálu projektu a souhrnných částí dokumentace stavby. 
2: 0,1054t</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</si>
  <si>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</si>
  <si>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NK + zavěšená  křídla + svahová křídla  
viz přílohy 6.1, 6.3, 6.5, 6.6</t>
  </si>
  <si>
    <t>1: Dle technické zprávy, výkresových příloh projektové dokumentace, TKP staveb státních drah a výkazů materiálu projektu a souhrnných částí dokumentace stavby. 
2: (0.3124t+0.1041t+0.1345t)</t>
  </si>
  <si>
    <t>položka zahrnuje: - 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železobetonových kloubů,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povrchovou antikorozní úpravu výztuže,- separaci výztuže,- osazení měřících zařízení a úpravy pro ně,- osazení měřících skříní nebo míst pro měření bludných proudů.</t>
  </si>
  <si>
    <t>327325</t>
  </si>
  <si>
    <t>ZDI OPĚRNÉ, ZÁRUBNÍ, NÁBŘEŽNÍ ZE ŽELEZOVÉHO BETONU DO C30/37</t>
  </si>
  <si>
    <t>přechodové zídky včetně základů bez říms  
viz příloha 5.1</t>
  </si>
  <si>
    <t>1: Dle technické zprávy, výkresových příloh projektové dokumentace, TKP staveb státních drah a výkazů materiálu projektu a souhrnných částí dokumentace stavby. 
2: (2,3m*0,5m*3m+0,85m2*3m)*2ks</t>
  </si>
  <si>
    <t>327365</t>
  </si>
  <si>
    <t>VÝZTUŽ ZDÍ OPĚRNÝCH, ZÁRUBNÍCH, NÁBŘEŽNÍCH Z OCELI 10505, B500B</t>
  </si>
  <si>
    <t>výztuž základů a dříků přechodových zídek  
viz přílohu 6.4</t>
  </si>
  <si>
    <t>1: Dle technické zprávy, výkresových příloh projektové dokumentace, TKP staveb státních drah a výkazů materiálu projektu a souhrnných částí dokumentace stavby. 
2: (0.6771t+0.3198t)</t>
  </si>
  <si>
    <t>333325</t>
  </si>
  <si>
    <t>MOSTNÍ OPĚRY A KŘÍDLA ZE ŽELEZOVÉHO BETONU DO C30/37</t>
  </si>
  <si>
    <t>opěry + křídla + svahová křídla  
- vč. kontrolních měřících bodů  
viz příloha 5.1, 5.2</t>
  </si>
  <si>
    <t>1: Dle technické zprávy, výkresových příloh projektové dokumentace, TKP staveb státních drah a výkazů materiálu projektu a souhrnných částí dokumentace stavby. 
2: (3,85m*1m*11,44m+12,5m2*0,7m+0,53m2*6,37m)*2ks</t>
  </si>
  <si>
    <t>333365</t>
  </si>
  <si>
    <t>VÝZTUŽ MOSTNÍCH OPĚR A KŘÍDEL Z OCELI 10505, B500B</t>
  </si>
  <si>
    <t>1: Dle technické zprávy, výkresových příloh projektové dokumentace, TKP staveb státních drah a výkazů materiálu projektu a souhrnných částí dokumentace stavby. 
2: (4,0554t+2.3437t+0,349t)</t>
  </si>
  <si>
    <t>34623</t>
  </si>
  <si>
    <t>IZOLAČNÍ PŘIZDÍVKY Z CIHEL PÁLENÝCH</t>
  </si>
  <si>
    <t>tvrdá ochrana SVI na svislých plochách (opěry+zavěšená křídla+PZ)  
viz příloha 4.6</t>
  </si>
  <si>
    <t>1: Dle technické zprávy, výkresových příloh projektové dokumentace, TKP staveb státních drah a výkazů materiálu projektu a souhrnných částí dokumentace stavby. 
2: (12,5m2+6,37*10,74+1,44m*3m+1,6m*3m)*2ks*0,065m</t>
  </si>
  <si>
    <t>Položka zahrnuje veškerý materiál, výrobky a polotovary, včetně mimostaveništní a  
vnitrostaveništní dopravy (rovněž přesuny), včetně naložení a složení, případně s uložením.</t>
  </si>
  <si>
    <t>viz příloha 7 - zábradlí městského typu</t>
  </si>
  <si>
    <t>1: Dle technické zprávy, výkresových příloh projektové dokumentace, TKP staveb státních drah a výkazů materiálu projektu a souhrnných částí dokumentace stavby. 
2: 1468,36kg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</si>
  <si>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</si>
  <si>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Vodorovné konstrukce:</t>
  </si>
  <si>
    <t>421325</t>
  </si>
  <si>
    <t>MOSTNÍ NOSNÉ DESKOVÉ KONSTRUKCE ZE ŽELEZOBETONU C30/37</t>
  </si>
  <si>
    <t>nosná konstrukce se zabetonovanými nosníky  
- vč. kontrolních měřících bodů  
- Část desky nosné konstrukce nad horní pásnicí ocelových nosníků bude za účelem omezení vzniku trhlin prove-dena z betonu s příměsí polypropylenových vláken, specifikace dle MVL 511. (viz příloha 5.4 a 5.5 Výkres tvaru NK1 a NK2)</t>
  </si>
  <si>
    <t>1: Dle technické zprávy, výkresových příloh projektové dokumentace, TKP staveb státních drah a výkazů materiálu projektu a souhrnných částí dokumentace stavby. 
2: ((0,94m*11,44m+0,7m*0,67m)*17,6m+0,55m*11,44m*1m*2ks)</t>
  </si>
  <si>
    <t>42136</t>
  </si>
  <si>
    <t>VÝZTUŽ MOSTNÍ NOSNÉ DESKOVÉ KONSTR Z OCELI</t>
  </si>
  <si>
    <t>výztuž nosné konstrukce z betonářské oceli B500B  
viz přílohy 6.5 a 6.6</t>
  </si>
  <si>
    <t>1: Dle technické zprávy, výkresových příloh projektové dokumentace, TKP staveb státních drah a výkazů materiálu projektu a souhrnných částí dokumentace stavby. 
2: (6.1064t+5.3303t)</t>
  </si>
  <si>
    <t>Položka zahrnuje veškerý materiál, výrobky a polotovary, včetně mimostaveništní a vnitrostaveništní dopravy (rovněž přesuny), včetně naložení a složení, případně s uložením- 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železobetonových kloubů,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povrchovou antikorozní úpravu výztuže,- separaci výztuže,- osazení měřících zařízení a úpravy pro ně,- osazení měřících skříní nebo míst pro měření bludných proudů.</t>
  </si>
  <si>
    <t>421367</t>
  </si>
  <si>
    <t>VÝZTUŽ MOSTNÍ NOSNÉ DESKOVÉ KONSTR TUHÁ</t>
  </si>
  <si>
    <t>zabetonované nosník HEM 700, 301 kg/m  
- včetně stabilizačních tyčí a dalšího spojovacího materiálu  
viz příloha 5.6</t>
  </si>
  <si>
    <t>1: Dle technické zprávy, výkresových příloh projektové dokumentace, TKP staveb státních drah a výkazů materiálu projektu a souhrnných částí dokumentace stavby. 
2: 18ks*17,1m*0,301t/m</t>
  </si>
  <si>
    <t>42899</t>
  </si>
  <si>
    <t>ULOŽENÍ NOSNÉ KONSTRUKCE NA OZUB</t>
  </si>
  <si>
    <t>uložení nosné konstrukce na ozub dle MVL511, odizolování pomocí elektroizolačních desek a podlití polymermaltou pomocí injektážních trubiček, vč. veškerých materiálů a pomocných prací  
viz příloha 4.6</t>
  </si>
  <si>
    <t>- přípravu, očištění a úpravy úložných ploch- uložení do malty jakéhokoliv druhu včetně dodávky této malty- uložení na plastické vložky nebo maltu včetně dodávky této vložky nebo malty- uložení na vrstvu plastbetonové malty nebo podobné vrstvy jako ochranu proti průchodu bludných proudů- vyplnění kotevních otvorů- lešení a podpěrné konstrukce- tmelení, těsnění a výplně spar- a odborná prohlídka</t>
  </si>
  <si>
    <t>451313</t>
  </si>
  <si>
    <t>PODKLADNÍ A VÝPLŇOVÉ VRSTVY Z PROSTÉHO BETONU C16/20</t>
  </si>
  <si>
    <t>Spádový beton za rubem opěry pod drenážní trubkou  
viz přílohy 4.1, 4.2, 4.4 a 4.6</t>
  </si>
  <si>
    <t>1: Dle technické zprávy, výkresových příloh projektové dokumentace, TKP staveb státních drah a výkazů materiálu projektu a souhrnných částí dokumentace stavby. 
2: (9,07m*1,65m2+1m2*1,7m+5,63m*0,3m2)*2ks</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</si>
  <si>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</si>
  <si>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</si>
  <si>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</si>
  <si>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Podkladní beton pod opěrami, svahovými a zavěšenými křídly  
viz přílohy 4.2, 4.3</t>
  </si>
  <si>
    <t>1: Dle technické zprávy, výkresových příloh projektové dokumentace, TKP staveb státních drah a výkazů materiálu projektu a souhrnných částí dokumentace stavby. 
2: (1,3m*0,15m*11,44m+0,85m*1m*0,15m+2,3m*0,15m*6,34m)*2ks</t>
  </si>
  <si>
    <t>451521</t>
  </si>
  <si>
    <t>VÝPLŇ VRSTVY NETŘÍDĚNÝM KAMENIVEM</t>
  </si>
  <si>
    <t>Výplň vsakovacích rýh na patě svahových kuželů viz příloha 4.1</t>
  </si>
  <si>
    <t>1: Dle technické zprávy, výkresových příloh projektové dokumentace, TKP staveb státních drah a výkazů materiálu projektu a souhrnných částí dokumentace stavby. 
2: 3,2m*0,5m*1m*2ks</t>
  </si>
  <si>
    <t>položka zahrnuje dodávku předepsaného kameniva, mimostaveništní a vnitrostaveništní dopravu a jeho uložení  
není-li v zadávací dokumentaci uvedeno jinak, jedná se o nakupovaný materiál</t>
  </si>
  <si>
    <t>46321</t>
  </si>
  <si>
    <t>ROVNANINA Z LOMOVÉHO KAMENE</t>
  </si>
  <si>
    <t>kamenná rovnanina za rubem opěr  
viz příloha 4.2</t>
  </si>
  <si>
    <t>1: Dle technické zprávy, výkresových příloh projektové dokumentace, TKP staveb státních drah a výkazů materiálu projektu a souhrnných částí dokumentace stavby. 
2: 0,6m*2,8m*10,8m*2ks</t>
  </si>
  <si>
    <t>položka zahrnuje:- dodávku a vyrovnání lomového kamene předepsané frakce do předepsaného tvaru včetně mimostaveništní a vnitrostaveništní dopravynení-li v zadávací dokumentaci uvedeno jinak, jedná se o nakupovaný materiál</t>
  </si>
  <si>
    <t>465512.R</t>
  </si>
  <si>
    <t>DLAŽBY Z LOMOVÉHO KAMENE NA MC</t>
  </si>
  <si>
    <t>tl. dlažby min. 250 mm, tl. podkladního betonu min. 150 mm  
- viz příloha 4.1, 4.3, 4.4</t>
  </si>
  <si>
    <t>1: Dle technické zprávy, výkresových příloh projektové dokumentace, TKP staveb státních drah a výkazů materiálu projektu a souhrnných částí dokumentace stavby. 
2: (9,5m2+9,5m2+2,8m2+2,8m2)*1,5</t>
  </si>
  <si>
    <t>položka zahrnuje:- nutné zemní práce (svahování, úpravu pláně a pod.)- zřízení spojovací vrstvy- zřízení lože dlažby z cementové malty předepsané kvality a předepsané tloušťky- dodávku a položení dlažby z lomového kamene do předepsaného tvaru- spárování, těsnění, tmelení a vyplnění spar MC případně s vyklínováním- úprava povrchu pro odvedení srážkové vody- nezahrnuje podklad pod dlažbu, vykazuje se samostatně položkami SD 45</t>
  </si>
  <si>
    <t>zásypy přechodové oblasti, ŠD fr. 0/32  
viz příloha 4.2</t>
  </si>
  <si>
    <t>1: Dle technické zprávy, výkresových příloh projektové dokumentace, TKP staveb státních drah a výkazů materiálu projektu a souhrnných částí dokumentace stavby. 
2: 11,5m*26,3m2*2ks</t>
  </si>
  <si>
    <t>567303</t>
  </si>
  <si>
    <t>VRSTVY PRO OBNOVU A OPRAVY ZE ŠTĚRKODRTI</t>
  </si>
  <si>
    <t>ŠD fr. 0/32 mezi opěrou a obrubou chodníku pod mostem vrstvy min 300 mm  
viz příloha 4.2</t>
  </si>
  <si>
    <t>1: Dle technické zprávy, výkresových příloh projektové dokumentace, TKP staveb státních drah a výkazů materiálu projektu a souhrnných částí dokumentace stavby. 
2: 63m2*0,35m*2ks</t>
  </si>
  <si>
    <t>- dodání kameniva předepsané kvality a zrnitosti  
- rozprostření a zhutnění vrstvy v předepsané tloušťce  
- zřízení vrstvy bez rozlišení šířky, pokládání vrstvy po etapách  
- nezahrnuje postřiky, nátěry</t>
  </si>
  <si>
    <t>Úprava povrchů, podlahy, výplně otvorů:</t>
  </si>
  <si>
    <t>631314</t>
  </si>
  <si>
    <t>MAZANINA Z PROSTÉHO BETONU C25/30</t>
  </si>
  <si>
    <t>tvrdá ochrana SVI na desce NK   
viz 4.6</t>
  </si>
  <si>
    <t>1: Dle technické zprávy, výkresových příloh projektové dokumentace, TKP staveb státních drah a výkazů materiálu projektu a souhrnných částí dokumentace stavby. 
2: ((17,6m*10,78m)*0,05m)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</si>
  <si>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</si>
  <si>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631366</t>
  </si>
  <si>
    <t>VÝZTUŽ MAZANIN Z KARI SÍTÍ</t>
  </si>
  <si>
    <t>KARI síť 4/100x100  
1,98 kg/m2, uvažováno 30 % na přesahy  
viz příloha 4.6</t>
  </si>
  <si>
    <t>1: Dle technické zprávy, výkresových příloh projektové dokumentace, TKP staveb státních drah a výkazů materiálu projektu a souhrnných částí dokumentace stavby. 
2: ((17,6m*10,78m)*0,00198t/m2)*1,3</t>
  </si>
  <si>
    <t>-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Dokumentace pro zadání stavby může dále předepsat, že cena položky ještě obsahuje například:  
- povrchovou antikorozní úpravu výztuže,  
- separaci výztuže,  
- osazení měřících zařízení a úpravy pro ně,  
- osazení měřících skříní nebo míst pro měření bludných proudů.</t>
  </si>
  <si>
    <t>703114.R</t>
  </si>
  <si>
    <t>KABELOVÝ ROŠT/LÁVKA NOSNÝ ŽÁROVĚ ZINKOVANÝ VČETNĚ UPEVNĚNÍ A PŘÍSLUŠENSTVÍ SVĚTLÉ ŠÍŘKY PŘES 400 DO 600 MM</t>
  </si>
  <si>
    <t>provizorní kabelová lávka  
včetně materiálu, založení, demontáže a odstranění  
viz příloha 10.1</t>
  </si>
  <si>
    <t>1: Dle technické zprávy, výkresových příloh projektové dokumentace, TKP staveb státních drah a výkazů materiálu projektu a souhrnných částí dokumentace stavby. 
2: 24m</t>
  </si>
  <si>
    <t>1. Položka obsahuje: – kompletní montáž, rozměření, upevnění, sváření, řezání, spojování a pod.  – veškerý spojovací a montážní materiál vč. upevňovacího materiálu ( stojky, držáky, konzoly apod.) – elektrické pospojování – pomocné mechanismy a nátěr2. Položka neobsahuje: – víko a kabelové příchytky3. Způsob měření:Měří se metr délkový.</t>
  </si>
  <si>
    <t>703411</t>
  </si>
  <si>
    <t>ELEKTROINSTALAČNÍ TRUBKA PLASTOVÁ VČETNĚ UPEVNĚNÍ A PŘÍSLUŠENSTVÍ DN PRŮMĚRU DO 25 MM</t>
  </si>
  <si>
    <t>Chráničky pro vedení TSB kabelů osvětlení pod mostem. Chráničky vedou skrze opěru.  
viz 5.1</t>
  </si>
  <si>
    <t>1: Dle technické zprávy, výkresových příloh projektové dokumentace, TKP staveb státních drah a výkazů materiálu projektu a souhrnných částí dokumentace stavby. 
2: 5m*2ks</t>
  </si>
  <si>
    <t>709611</t>
  </si>
  <si>
    <t>DEMONTÁŽ KABELOVÉHO ŽLABU/LIŠTY VČETNĚ KRYTU</t>
  </si>
  <si>
    <t>demontáž kabelové lávky vlevo od mostu viz příloha 3.</t>
  </si>
  <si>
    <t>709612</t>
  </si>
  <si>
    <t>DEMONTÁŽ TRUB ODVODNĚNÍ ZA RUBEM OPĚRY</t>
  </si>
  <si>
    <t>Demontáž stávajících trub odvodnění za rubem opěr viz příloha 3</t>
  </si>
  <si>
    <t>1: Dle technické zprávy, výkresových příloh projektové dokumentace, TKP staveb státních drah a výkazů materiálu projektu a souhrnných částí dokumentace stavby. 
2: 9m*2ks</t>
  </si>
  <si>
    <t>1. Položka obsahuje:  
– veškeré práce a materiál obsažený v názvu položky  
2. Položka neobsahuje:  
X  
3. Způsob měření:  
Udává se počet kusů kompletní konstrukce nebo práce.</t>
  </si>
  <si>
    <t>711131</t>
  </si>
  <si>
    <t>IZOLACE BĚŽNÝCH KONSTRUKCÍ PROTI VOLNĚ STÉKAJÍCÍ VODĚ ASFALTOVÝMI NÁTĚRY</t>
  </si>
  <si>
    <t>nátěry spodní stavby mimo asfaltové pásy - SVI TYP IV  
uvažována potřebná plocha *2 (nátěrové vrstvy)  
viz příloha 4.6</t>
  </si>
  <si>
    <t>1: Dle technické zprávy, výkresových příloh projektové dokumentace, TKP staveb státních drah a výkazů materiálu projektu a souhrnných částí dokumentace stavby. 
2: (1,9m*11,44m*2ks+9,12m2*2ks+6,6m*0,7m*2ks+(1,94m2+1,5m2)*2ks+4,1m2*2ks+(1,1m2+9,86m2)*2ks)*2</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</si>
  <si>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</si>
  <si>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55</t>
  </si>
  <si>
    <t>711132</t>
  </si>
  <si>
    <t>IZOLACE BĚŽNÝCH KONSTRUKCÍ PROTI VOLNĚ STÉKAJÍCÍ VODĚ ASFALTOVÝMI PÁSY</t>
  </si>
  <si>
    <t>SVI na svahových křídlech (SVI TYP III)  
vykázána plocha potřebná k zaizolování + 35% rezerva na přesahy  
viz příloha 4.6</t>
  </si>
  <si>
    <t>1: Dle technické zprávy, výkresových příloh projektové dokumentace, TKP staveb státních drah a výkazů materiálu projektu a souhrnných částí dokumentace stavby. 
2: 2,85m*6,35m*2ks*1,35</t>
  </si>
  <si>
    <t>56</t>
  </si>
  <si>
    <t>SVI na nosné konstrukci a spodní stavbě včetně přech. zídek  
vykázána plocha potřebná k zaizolování + 35% rezerva na přesahy  
v místě dilatačních spár přidána další vrstva se zvýšenou průtažností šířky 1,4 m (započítáno v ploše)  
počítáno také se zesílením asf. pásů v místě pracovních a dilatačních spar u ostatních detailů  
viz příloha 4.6</t>
  </si>
  <si>
    <t>1: Dle technické zprávy, výkresových příloh projektové dokumentace, TKP staveb státních drah a výkazů materiálu projektu a souhrnných částí dokumentace stavby. 
2: (6,37m*10,76m+12,6m2+(2,95m+3,3m)/2*3m)*2ks*1,35+(17,6m+3m)*10,7m*1,35+17,6m*0,72m*1,35+1,4m*2ks*(17,6m+3m)*1,35+0,5m*17,6m*1,35+1,35*(3m*3,2m*2ks)</t>
  </si>
  <si>
    <t>57</t>
  </si>
  <si>
    <t>SVI TYP II -  izolace spádového betonu  
vykázána plocha potřebná k zaizolování + 35% rezerva na přesahy  
viz příloha 4.6</t>
  </si>
  <si>
    <t>1: Dle technické zprávy, výkresových příloh projektové dokumentace, TKP staveb státních drah a výkazů materiálu projektu a souhrnných částí dokumentace stavby. 
2: (5m*9,07m+1,7m*3m+5m*1,12m)*2ks*1,35</t>
  </si>
  <si>
    <t>58</t>
  </si>
  <si>
    <t>711137</t>
  </si>
  <si>
    <t>IZOLACE BĚŽN KONSTR PROTI VOL STÉK VODĚ Z PE FÓLIÍ</t>
  </si>
  <si>
    <t>PE fólie je součástí SVI TYP I viz příloha 4.6</t>
  </si>
  <si>
    <t>1: Dle technické zprávy, výkresových příloh projektové dokumentace, TKP staveb státních drah a výkazů materiálu projektu a souhrnných částí dokumentace stavby. 
2: 11,4m*17,6m</t>
  </si>
  <si>
    <t>59</t>
  </si>
  <si>
    <t>711509</t>
  </si>
  <si>
    <t>OCHRANA IZOLACE NA POVRCHU TEXTILIÍ</t>
  </si>
  <si>
    <t>ochrana volně ložené izolace (SVI TYP II)  
viz příloha 4.6</t>
  </si>
  <si>
    <t>1: Dle technické zprávy, výkresových příloh projektové dokumentace, TKP staveb státních drah a výkazů materiálu projektu a souhrnných částí dokumentace stavby. 
2: (5m*9,07m+1,7m*3m+5m*1,12m)*2ks</t>
  </si>
  <si>
    <t>položka zahrnuje:  
- dodání  předepsaného ochranného materiálu  
- zřízení ochrany izolace</t>
  </si>
  <si>
    <t>60</t>
  </si>
  <si>
    <t>Geotextílie součástí SVI TYP I + měkká ochrana asfaltových pásů pro SVI TYP III  
viz příloha 4.6</t>
  </si>
  <si>
    <t>1: Dle technické zprávy, výkresových příloh projektové dokumentace, TKP staveb státních drah a výkazů materiálu projektu a souhrnných částí dokumentace stavby. 
2: (6,37m*10,76m+12,6m2+(2,95m+3,3m)/2*3m)*2+(17,6m+3m)*10,7m+17,6m*0,72m+0,2m*6,37m*4ks+2,85m*6,35m*2ks</t>
  </si>
  <si>
    <t>položka zahrnuje:- dodání  předepsaného ochranného materiálu- zřízení ochrany izolace</t>
  </si>
  <si>
    <t>61</t>
  </si>
  <si>
    <t>741171</t>
  </si>
  <si>
    <t>KRABICE (ROZVODKA) INSTALAČNÍ KABELOVÁ VE VYŠŠÍM KRYTÍ - MIN. IP 44 VČETNĚ PRŮCHODEK PRÁZDNÁ</t>
  </si>
  <si>
    <t>krabice pro elektroizolační rozvody do betonu DN100  
viz příloha 5.1</t>
  </si>
  <si>
    <t>1. Položka obsahuje:  
– přípravu podkladu pro osazení  
– veškerý materiál a práce pro upevnění nebo uchycení krabice  
2. Položka neobsahuje:  
X  
3. Způsob měření:  
Udává se počet kusů kompletní konstrukce nebo práce.</t>
  </si>
  <si>
    <t>62</t>
  </si>
  <si>
    <t>76421</t>
  </si>
  <si>
    <t>OPLECHOVÁNÍ A LEMOVÁNÍ KONSTRUKCÍ Z NEREZOVÉHO PLECHU</t>
  </si>
  <si>
    <t>Ochrana dilatační spáry na líci mezi sousedními opěrami P2x250 dl.1,55 m, včetně požadovaného kotvení  
viz příloha 4.6</t>
  </si>
  <si>
    <t>1: Dle technické zprávy, výkresových příloh projektové dokumentace, TKP staveb státních drah a výkazů materiálu projektu a souhrnných částí dokumentace stavby. 
2: 0,25m*1,55m*4ks</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</si>
  <si>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</si>
  <si>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63</t>
  </si>
  <si>
    <t>78312</t>
  </si>
  <si>
    <t>PROTIKOROZ OCHRANA OCEL KONSTR NÁTĚREM VÍCEVRST</t>
  </si>
  <si>
    <t>nátěrová plocha dolních pásnic a část stojiny HEM700 - vrchní nátěr RAL5015   
viz příloha 1, 5.6</t>
  </si>
  <si>
    <t>1: Dle technické zprávy, výkresových příloh projektové dokumentace, TKP staveb státních drah a výkazů materiálu projektu a souhrnných částí dokumentace stavby. 
2: 0,75m*(17,1m+0,1m)*18ks</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</si>
  <si>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</si>
  <si>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64</t>
  </si>
  <si>
    <t>78314</t>
  </si>
  <si>
    <t>PROTIKOROZ OCHRANA OCEL KONSTR NÁSTŘIKEM METALIZACÍ</t>
  </si>
  <si>
    <t>Žárově stříkaný povlak dolních pásnic a část stojiny HEM profilů   
viz příloha 1</t>
  </si>
  <si>
    <t>65</t>
  </si>
  <si>
    <t>87534</t>
  </si>
  <si>
    <t>POTRUBÍ DREN Z TRUB PLAST DN DO 200MM</t>
  </si>
  <si>
    <t>Silnostěnné HDPE trubky délky 1,5m - vyústění odvodnění za rubem opěr viz příloha 4.1</t>
  </si>
  <si>
    <t>1: Dle technické zprávy, výkresových příloh projektové dokumentace, TKP staveb státních drah a výkazů materiálu projektu a souhrnných částí dokumentace stavby. 
2: 1,5m*2ks</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</si>
  <si>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</si>
  <si>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66</t>
  </si>
  <si>
    <t>875342</t>
  </si>
  <si>
    <t>POTRUBÍ DREN Z TRUB PLAST DN DO 200MM DĚROVANÝCH</t>
  </si>
  <si>
    <t>odvodnění rubu  
viz příloha 4.1, 4.2, 4.3, 4.4, 4.5</t>
  </si>
  <si>
    <t>1: Dle technické zprávy, výkresových příloh projektové dokumentace, TKP staveb státních drah a výkazů materiálu projektu a souhrnných částí dokumentace stavby. 
2: 16,6m*2ks</t>
  </si>
  <si>
    <t>67</t>
  </si>
  <si>
    <t>Kabelové chráničky 5x DN100 vedoucí v římse NK, PZ a zavěšenách křídel  
viz příloha 4.3</t>
  </si>
  <si>
    <t>1: Dle technické zprávy, výkresových příloh projektové dokumentace, TKP staveb státních drah a výkazů materiálu projektu a souhrnných částí dokumentace stavby. 
2: (6,1m+6,1m+17,6m)*5ks</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</si>
  <si>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</si>
  <si>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68</t>
  </si>
  <si>
    <t>87734</t>
  </si>
  <si>
    <t>CHRÁNIČKY PŮLENÉ Z TRUB PLAST DN DO 200MM</t>
  </si>
  <si>
    <t>Kabelové chráničky DN200 půlené v římse NK, PZ a zavěšených křídel + ochrana inženýrských sítí  
viz příloha 4.3</t>
  </si>
  <si>
    <t>1: Dle technické zprávy, výkresových příloh projektové dokumentace, TKP staveb státních drah a výkazů materiálu projektu a souhrnných částí dokumentace stavby. 
2: (6,1m+6,1m+17,6m)*2ks+20m*2ks</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</si>
  <si>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</si>
  <si>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69</t>
  </si>
  <si>
    <t>9111C1</t>
  </si>
  <si>
    <t>ZÁBRADLÍ SILNIČNÍ LANKOVÉ - DODÁVKA A MONTÁŽ</t>
  </si>
  <si>
    <t>zábradlí na šikmých křídlech včetně PKO  
viz příloha 7</t>
  </si>
  <si>
    <t>1: Dle technické zprávy, výkresových příloh projektové dokumentace, TKP staveb státních drah a výkazů materiálu projektu a souhrnných částí dokumentace stavby. 
2: 6,5m*2ks</t>
  </si>
  <si>
    <t>položka zahrnuje:- dodání zábradlí bez ohledu na materiál sloupků (ocel, kompozit) včetně předepsané povrchové úpravy- osazení sloupků zaberaněním nebo osazením do betonových bloků bez ohledu na jejich materiál (včetně betonových bloků a nutných zemních prací)- případné bednění ( trubku) betonové patky v gabionové zdi</t>
  </si>
  <si>
    <t>70</t>
  </si>
  <si>
    <t>9112B1</t>
  </si>
  <si>
    <t>ZÁBRADLÍ MOSTNÍ SE SVISLOU VÝPLNÍ - DODÁVKA A MONTÁŽ</t>
  </si>
  <si>
    <t>Zábradlí městského typu na NK včetně PKO  
viz příloha 7</t>
  </si>
  <si>
    <t>1: Dle technické zprávy, výkresových příloh projektové dokumentace, TKP staveb státních drah a výkazů materiálu projektu a souhrnných částí dokumentace stavby. 
2: 17,6m+6m+6m</t>
  </si>
  <si>
    <t>položka zahrnuje:  
dodání zábradlí včetně předepsané povrchové úpravy  
kotvení sloupků, t.j. kotevní desky, šrouby z nerez oceli, vrty a zálivku, pokud zadávací  
dokumentace nestanoví jinak  
případné nivelační hmoty pod kotevní desky</t>
  </si>
  <si>
    <t>71</t>
  </si>
  <si>
    <t>91345</t>
  </si>
  <si>
    <t>NIVELAČNÍ ZNAČKY KOVOVÉ</t>
  </si>
  <si>
    <t>1x nivelační značka na římse NK1  
viz příloha 5.4</t>
  </si>
  <si>
    <t>položka zahrnuje:  
- dodání a osazení nivelační značky včetně nutných zemních prací  
- vnitrostaveništní a mimostaveništní dopravu</t>
  </si>
  <si>
    <t>72</t>
  </si>
  <si>
    <t>91355.R</t>
  </si>
  <si>
    <t>LETOPOČET VÝSTAVBY MOSTU</t>
  </si>
  <si>
    <t>Matrice do bednění během betonáže NK1  
viz příloha 5.4</t>
  </si>
  <si>
    <t>položka matrice do bednění s letopočtem výstavby včetně osazení</t>
  </si>
  <si>
    <t>73</t>
  </si>
  <si>
    <t>914111</t>
  </si>
  <si>
    <t>DOPRAVNÍ ZNAČKY ZÁKLADNÍ VELIKOSTI OCELOVÉ NEREFLEXNÍ - DOD A MONTÁŽ</t>
  </si>
  <si>
    <t>2ks - značení s podjezdnou výškou (jedna na most a druhá k odbočce z ulice Zábrdovické)  
viz příloha 4.5</t>
  </si>
  <si>
    <t>položka zahrnuje:  
- dodávku a montáž značek v požadovaném provedení</t>
  </si>
  <si>
    <t>74</t>
  </si>
  <si>
    <t>914113</t>
  </si>
  <si>
    <t>DOPRAVNÍ ZNAČKY ZÁKLADNÍ VELIKOSTI OCELOVÉ NEREFLEXNÍ - DEMONTÁŽ</t>
  </si>
  <si>
    <t>Demontáž svislého dopravního značení 5x (přednost, zužení,2x podjezdná výška, výstražná směrová)</t>
  </si>
  <si>
    <t>Položka zahrnuje odstranění, demontáž a odklizení materiálu s odvozem na předepsané  
místo</t>
  </si>
  <si>
    <t>917212</t>
  </si>
  <si>
    <t>ZÁHONOVÉ OBRUBY Z BETONOVÝCH OBRUBNÍKŮ ŠÍŘ 80MM</t>
  </si>
  <si>
    <t>Obruby okolo odláždění svahů vlevo od mostu viz příloha 4.1</t>
  </si>
  <si>
    <t>1: Dle technické zprávy, výkresových příloh projektové dokumentace, TKP staveb státních drah a výkazů materiálu projektu a souhrnných částí dokumentace stavby. 
2: 17,5m*1,5*2ks</t>
  </si>
  <si>
    <t>Položka zahrnuje:  
dodání a pokládku betonových obrubníků o rozměrech předepsaných zadávací dokumentací betonové lože i boční betonovou opěrku.</t>
  </si>
  <si>
    <t>76</t>
  </si>
  <si>
    <t>919168.R</t>
  </si>
  <si>
    <t>ŘEZÁNÍ KAMENNÝCH KONSTRUKCÍ POMOCÍ DIAMANTOVÉHO LANA</t>
  </si>
  <si>
    <t>Řez stávající klenbou pomocí diamantové pily (opěrou + NK)  
viz příloha 10.1</t>
  </si>
  <si>
    <t>1: Dle technické zprávy, výkresových příloh projektové dokumentace, TKP staveb státních drah a výkazů materiálu projektu a souhrnných částí dokumentace stavby. 
2: 14,4m</t>
  </si>
  <si>
    <t>položka zahrnuje řezání kamenných konstrukcí v předepsané tloušťce, včetně spotřeby vody</t>
  </si>
  <si>
    <t>77</t>
  </si>
  <si>
    <t>923890</t>
  </si>
  <si>
    <t>ŠIKMÝ ŽLUTOČERNÝ BEZPEČNOSTNÍ NÁTĚR</t>
  </si>
  <si>
    <t>Bezpečnostní nátěr na NK  
viz příloha 4.5</t>
  </si>
  <si>
    <t>1: Dle technické zprávy, výkresových příloh projektové dokumentace, TKP staveb státních drah a výkazů materiálu projektu a souhrnných částí dokumentace stavby. 
2: 7,8m2</t>
  </si>
  <si>
    <t>1. Položka obsahuje:  
– úpravy podkladu (odmaštění, odrezivění, odstranění starých nátěrů a nečistot) a jeho  
vyspravení  
– provedení nátěru (i různobarevného) včetně základních nátěrů předepsaným postupem a při splnění všech požadavků daných technologickým předpisem  
2. Položka neobsahuje:  
X  
3. Způsob měření:  
Měří se plocha kompletního nátěru v metrech čtverečních.</t>
  </si>
  <si>
    <t>78</t>
  </si>
  <si>
    <t>931182</t>
  </si>
  <si>
    <t>VÝPLŇ DILATAČNÍCH SPAR Z POLYSTYRENU TL 20MM</t>
  </si>
  <si>
    <t>všechny dilatační spáry do 20 mm+rezerva 20%  
viz příloha 4.6</t>
  </si>
  <si>
    <t>1: Dle technické zprávy, výkresových příloh projektové dokumentace, TKP staveb státních drah a výkazů materiálu projektu a souhrnných částí dokumentace stavby. 
2: (6,37m*1m*4ks+2,42m*0,8m*2ks+2,16m*0,8m*2ks+2ks*(2m*0,5m+0,47*2,7m)+2ks*0,8m*0,95m)*1,2</t>
  </si>
  <si>
    <t>položka zahrnuje dodávku a osazení předepsaného materiálu, očištění ploch spáry před úpravou, očištění okolí spáry po úpravě</t>
  </si>
  <si>
    <t>79</t>
  </si>
  <si>
    <t>931185</t>
  </si>
  <si>
    <t>VÝPLŇ DILATAČNÍCH SPAR Z POLYSTYRENU TL 50MM</t>
  </si>
  <si>
    <t>Polystyren mezi spádovým betonem a opěrou  
viz příloha 4.6</t>
  </si>
  <si>
    <t>1: Dle technické zprávy, výkresových příloh projektové dokumentace, TKP staveb státních drah a výkazů materiálu projektu a souhrnných částí dokumentace stavby. 
2: 10,8m*0,5m*2ks</t>
  </si>
  <si>
    <t>80</t>
  </si>
  <si>
    <t>93133</t>
  </si>
  <si>
    <t>TĚSNĚNÍ DILATAČNÍCH SPAR POLYURETANOVÝM TMELEM</t>
  </si>
  <si>
    <t>tmelení spar + 35%   
viz příloha 4.6</t>
  </si>
  <si>
    <t>1: Dle technické zprávy, výkresových příloh projektové dokumentace, TKP staveb státních drah a výkazů materiálu projektu a souhrnných částí dokumentace stavby. 
2: (6,37m*8ks+10,7m*4ks+5,1m*2ks+6,8m*2ks+3,6m*2ks+4,6m*2ks+1,2m*2ks+17,6*3ks)*1,35*0,0003m2</t>
  </si>
  <si>
    <t>položka zahrnuje dodávku a osazení předepsaného materiálu, očištění ploch spáry před úpravou, očištění okolí spáry po úpravě  
nezahrnuje těsnící profil</t>
  </si>
  <si>
    <t>81</t>
  </si>
  <si>
    <t>93135</t>
  </si>
  <si>
    <t>TĚSNĚNÍ DILATAČ SPAR PRYŽ PÁSKOU NEBO KRUH PROFILEM</t>
  </si>
  <si>
    <t>Elastomerové profily v dilatačních sparách+20%  
+ bentonitové pásky v pracovních sparách na líci opěr  
viz příloha 4.6</t>
  </si>
  <si>
    <t>1: Dle technické zprávy, výkresových příloh projektové dokumentace, TKP staveb státních drah a výkazů materiálu projektu a souhrnných částí dokumentace stavby. 
2: (6,4m*8ks+17,6m*2ks+9m*2ks+6,7m*2ks+10,8m*2ks+3,7m*2ks+8,4m*2ks+11,44m*2ks)*1,2</t>
  </si>
  <si>
    <t>82</t>
  </si>
  <si>
    <t>94818.R</t>
  </si>
  <si>
    <t>DOČASNÉ KONSTRUKCE DŘEVĚNÉ VČET ODSTRAN</t>
  </si>
  <si>
    <t>Bariéra mezi stavbou a průchozím prostorem pod mostem během rekonstrukce, vč. zaplachtování a ostatních opatření pro zabezpečení bezpečnosti uvnitř bariéry.   
viz příloha 10.1</t>
  </si>
  <si>
    <t>Položka zahrnuje dovoz, montáž, údržbu, opotřebení (nájemné), demontáž, konzervaci, odvoz.</t>
  </si>
  <si>
    <t>96</t>
  </si>
  <si>
    <t>Bourání, demontáže, odstranění:</t>
  </si>
  <si>
    <t>83</t>
  </si>
  <si>
    <t>96613A</t>
  </si>
  <si>
    <t>BOURÁNÍ KONSTRUKCÍ Z KAMENE NA MC - BEZ DOPRAVY</t>
  </si>
  <si>
    <t>opěry + část základů + rovnoběžná křídla  
viz příloha 9</t>
  </si>
  <si>
    <t>1: Dle technické zprávy, výkresových příloh projektové dokumentace, TKP staveb státních drah a výkazů materiálu projektu a souhrnných částí dokumentace stavby. 
2: 14,4m2*9m*2ks+3,4m2*2,25m+4,9m2*2,25m+53,8m2*2,6m*4ks</t>
  </si>
  <si>
    <t>položka zahrnuje:- rozbourání konstrukce bez ohledu na použitou technologii- veškeré pomocné konstrukce (lešení a pod.)-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</si>
  <si>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84</t>
  </si>
  <si>
    <t>96614A</t>
  </si>
  <si>
    <t>BOURÁNÍ KONSTRUKCÍ Z CIHEL A TVÁRNIC - BEZ DOPRAVY</t>
  </si>
  <si>
    <t>stávající klenba  
viz příloha 9</t>
  </si>
  <si>
    <t>1: Dle technické zprávy, výkresových příloh projektové dokumentace, TKP staveb státních drah a výkazů materiálu projektu a souhrnných částí dokumentace stavby. 
2: 8,4m2*9m</t>
  </si>
  <si>
    <t>85</t>
  </si>
  <si>
    <t>96615A</t>
  </si>
  <si>
    <t>BOURÁNÍ KONSTRUKCÍ Z PROSTÉHO BETONU - BEZ DOPRAVY</t>
  </si>
  <si>
    <t>- stávající svahová křídla vlevo mostního objektu  
viz příloha 9</t>
  </si>
  <si>
    <t>1: Dle technické zprávy, výkresových příloh projektové dokumentace, TKP staveb státních drah a výkazů materiálu projektu a souhrnných částí dokumentace stavby. 
2: 16,8m*6,8m*2ks</t>
  </si>
  <si>
    <t>86</t>
  </si>
  <si>
    <t>96616A</t>
  </si>
  <si>
    <t>BOURÁNÍ KONSTRUKCÍ ZE ŽELEZOBETONU - BEZ DOPRAVY</t>
  </si>
  <si>
    <t>střední a čelní zídky stávající konstrukce + ŽB patky kabelové lávky  
viz příloha 9</t>
  </si>
  <si>
    <t>1: Dle technické zprávy, výkresových příloh projektové dokumentace, TKP staveb státních drah a výkazů materiálu projektu a souhrnných částí dokumentace stavby. 
2: 3,1m2*14,13m+11,7m*1,1m2+1,25m3*2ks</t>
  </si>
  <si>
    <t>87</t>
  </si>
  <si>
    <t>96618</t>
  </si>
  <si>
    <t>BOURÁNÍ KONSTRUKCÍ KOVOVÝCH</t>
  </si>
  <si>
    <t>Zábradlí na stávající konstrukci  
viz příloha 9, 3</t>
  </si>
  <si>
    <t>1: Dle technické zprávy, výkresových příloh projektové dokumentace, TKP staveb státních drah a výkazů materiálu projektu a souhrnných částí dokumentace stavby. 
2: 0,054t/m*(14,35m+26m)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</si>
  <si>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</si>
  <si>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88</t>
  </si>
  <si>
    <t>966184.R</t>
  </si>
  <si>
    <t>DEMONTÁŽ KONSTRUKCÍ KOVOVÝCH S ODVOZEM DO 5KM</t>
  </si>
  <si>
    <t>Demontáž a odvoz stávající kabelové lávky vlevo od konstrukce  
- Protokol o předání konstrukce do sběrny kovových odpadů bude předán zástupci investora  
- viz příloha 3</t>
  </si>
  <si>
    <t>1: Dle technické zprávy, výkresových příloh projektové dokumentace, TKP staveb státních drah a výkazů materiálu projektu a souhrnných částí dokumentace stavby. 
2: 5,64t</t>
  </si>
  <si>
    <t>89</t>
  </si>
  <si>
    <t>96618B</t>
  </si>
  <si>
    <t>BOURÁNÍ KONSTRUKCÍ KOVOVÝCH - DOPRAVA</t>
  </si>
  <si>
    <t>Odvoz zábradlí stávající konstrukce, vzdálenost sběrného dvora pro odvoz železného šrotu do 5 km  
- Protokol o předání konstrukce do sběrny kovových odpadů bude předán zástupci investora</t>
  </si>
  <si>
    <t>1: Dle technické zprávy, výkresových příloh projektové dokumentace, TKP staveb státních drah a výkazů materiálu projektu a souhrnných částí dokumentace stavby. 
2: 2,179t*5km</t>
  </si>
  <si>
    <t>90</t>
  </si>
  <si>
    <t>96628.R</t>
  </si>
  <si>
    <t>DEMONTÁŽ KONSTRUKCÍ KOVOVÝCH V PODZEMÍ</t>
  </si>
  <si>
    <t>Mikropiloty ŽB patek stávající kabelové lávky včetně odvozu a poplatků za skládku, včetně ostranění betonu z mikropilot  
- 4ks na 1 patku ( dle archivní dokumentace), D=200 mm  
- Protokol o předání konstrukce do sběrny kovových odpadů bude předán zástupci investora</t>
  </si>
  <si>
    <t>1: Dle technické zprávy, výkresových příloh projektové dokumentace, TKP staveb státních drah a výkazů materiálu projektu a souhrnných částí dokumentace stavby. 
2: 0,08t/m*(8m*8ks)</t>
  </si>
  <si>
    <t>91</t>
  </si>
  <si>
    <t>97817</t>
  </si>
  <si>
    <t>ODSTRANĚNÍ MOSTNÍ IZOLACE</t>
  </si>
  <si>
    <t>Izolace na rubu opěr a NK stávající konstrukce - celoplošně</t>
  </si>
  <si>
    <t>1: Dle technické zprávy, výkresových příloh projektové dokumentace, TKP staveb státních drah a výkazů materiálu projektu a souhrnných částí dokumentace stavby. 
2: 27,6m*9m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</si>
  <si>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</si>
  <si>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  SO 02-19-01</t>
  </si>
  <si>
    <t>Vlečka, most ev. km 0,385</t>
  </si>
  <si>
    <t>SO 02-19-01</t>
  </si>
  <si>
    <t>027413.R</t>
  </si>
  <si>
    <t>PROVIZORNÍ MOSTY - DEMONTÁŽ</t>
  </si>
  <si>
    <t>STÁVAJÍCÍ OCELOVÁ KONSTRUKCE:  
Demontáž stávající ocelové konstrukce mostu pomocí kolejového jeřábu dle volby zhotovitele, včetně veškeré dopravy a manipulace, pomůcek a včetně provedení:  
- pravidelné údržby  
- nového ověření technické způsobilosti  
- obnovy PKO  
- sanaci ŽB úložných bloků  
Mostní provizorium bude předáno správci.  
položka vč. snesení pomocí kolejového jeřábu a odvozu (přeprava MP je možná silniční i kolejová)</t>
  </si>
  <si>
    <t>zahrnuje veškeré náklady spojené s objednatelem požadovanými zařízeními</t>
  </si>
  <si>
    <t>Výkopová zemina (od ní odečtena zemina na zpětné zásypy) + vrty mikropilot + vrty pilot</t>
  </si>
  <si>
    <t>1: Dle technické zprávy, výkresových příloh projektové dokumentace, TKP staveb státních drah a výkazů materiálu projektu a souhrnných částí dokumentace stavby. 
2: (1071m3+1,41m3+55,98m3+17,7m3+8,84m3)*1,9t/m3</t>
  </si>
  <si>
    <t>drenážní trubky stávající konstrukce 3kg/m</t>
  </si>
  <si>
    <t>1: Dle technické zprávy, výkresových příloh projektové dokumentace, TKP staveb státních drah a výkazů materiálu projektu a souhrnných částí dokumentace stavby. 
2: 5,1m*2ks*0,003t/m</t>
  </si>
  <si>
    <t>Opěry a rovnoběžná křídla stávající konstrukce</t>
  </si>
  <si>
    <t>1: Dle technické zprávy, výkresových příloh projektové dokumentace, TKP staveb státních drah a výkazů materiálu projektu a souhrnných částí dokumentace stavby. 
2: 212.072m3*2.5t/m3</t>
  </si>
  <si>
    <t>R015660</t>
  </si>
  <si>
    <t>POPLATKY ZA LIKVIDACI ODPADŮ NEBEZPEČNÝCH VČETNĚ DOPRAVY NA SKLÁDKU A VEŠKERÉ MANIPULACE- 17 02 04* ŽELEZNIČNÍ PRAŽCE DŘEVĚNÉ - MOSTNICE</t>
  </si>
  <si>
    <t>Pražcová rovnanina - závěrná zeď + dřevěné mostnice MP (podélná dřeva) vit příloha 3</t>
  </si>
  <si>
    <t>1: Dle technické zprávy, výkresových příloh projektové dokumentace, TKP staveb státních drah a výkazů materiálu projektu a souhrnných částí dokumentace stavby. 
2: (1,3m2*5,7m*2ks+14m*0,063m2*2ks)*0,8t/m3</t>
  </si>
  <si>
    <t>Izolace za rubem stávajících opěr viz příloha 3</t>
  </si>
  <si>
    <t>1: Dle technické zprávy, výkresových příloh projektové dokumentace, TKP staveb státních drah a výkazů materiálu projektu a souhrnných částí dokumentace stavby. 
2: (5,1m*6,5m)*0,01m*2,5t/m</t>
  </si>
  <si>
    <t>Sejmutí ornice v tl. 0,15m v oblasti přilehlých svahů mostu  
viz příloha 3</t>
  </si>
  <si>
    <t>1: Dle technické zprávy, výkresových příloh projektové dokumentace, TKP staveb státních drah a výkazů materiálu projektu a souhrnných částí dokumentace stavby. 
2: 121,1m2*1,5+57,8m2*1,5</t>
  </si>
  <si>
    <t>výkopy  
viz příloha 11</t>
  </si>
  <si>
    <t>1: Dle technické zprávy, výkresových příloh projektové dokumentace, TKP staveb státních drah a výkazů materiálu projektu a souhrnných částí dokumentace stavby. 
2: 58,7m2*9,1m*2ks+8,2m2*11m+8,2m2*7m</t>
  </si>
  <si>
    <t>zpětný zásyp na líci spodní stavby + zásypy po odstranění stávající konstrukce  
viz příloha 11</t>
  </si>
  <si>
    <t>1: Dle technické zprávy, výkresových příloh projektové dokumentace, TKP staveb státních drah a výkazů materiálu projektu a souhrnných částí dokumentace stavby. 
2: 2,6m2*(11m+6m)*2ks+9,43m2*3m*2ks</t>
  </si>
  <si>
    <t>drenážní vrstva nad drenážními trubkami, fr 16-32  
viz příloha 4.2</t>
  </si>
  <si>
    <t>1: Dle technické zprávy, výkresových příloh projektové dokumentace, TKP staveb státních drah a výkazů materiálu projektu a souhrnných částí dokumentace stavby. 
2: 1m*0,3m*(9,3m+7m)</t>
  </si>
  <si>
    <t>Přilehlé svahy mostu   
viz příloha 4.1</t>
  </si>
  <si>
    <t>1: Dle technické zprávy, výkresových příloh projektové dokumentace, TKP staveb státních drah a výkazů materiálu projektu a souhrnných částí dokumentace stavby. 
2: 5m*4m*1,5+13,7m*5m*1,5</t>
  </si>
  <si>
    <t>Osetí svahů  
viz příloha 4.1</t>
  </si>
  <si>
    <t>průměr 0,9 m + 0,75 m vč. přebetonávky  
viz příloha 5.3</t>
  </si>
  <si>
    <t>1: Dle technické zprávy, výkresových příloh projektové dokumentace, TKP staveb státních drah a výkazů materiálu projektu a souhrnných částí dokumentace stavby. 
2: (8ks*(11m+1,4)*0,636m2+8ks*5m*0,442m2+2ks*(10m+1,4m)*0,442m2)</t>
  </si>
  <si>
    <t>viz přílohu 5.3  
Piloty opěr+svahových křídel</t>
  </si>
  <si>
    <t>1: Dle technické zprávy, výkresových příloh projektové dokumentace, TKP staveb státních drah a výkazů materiálu projektu a souhrnných částí dokumentace stavby. 
2: 6.59285t+0,63917t</t>
  </si>
  <si>
    <t>10ks mikropilot přechodových zídek TR108x16, dl. 8m, dl. kořene 7m, průměr kořene po injektáži min. 250mm, tlaková hlava piloty P16x300-300. Ocel S355  
Viz příloha 1 a 4.</t>
  </si>
  <si>
    <t>1: Dle technické zprávy, výkresových příloh projektové dokumentace, TKP staveb státních drah a výkazů materiálu projektu a souhrnných částí dokumentace stavby. 
2: 8m*10ks</t>
  </si>
  <si>
    <t>Vrty pro mikropiloty PZ - 10ks</t>
  </si>
  <si>
    <t>264130</t>
  </si>
  <si>
    <t>VRTY PRO PILOTY TŘ. I D DO 800MM</t>
  </si>
  <si>
    <t>D750 mm  
piloty pod svahovými křídly dl. 5 m (dl. vrtu) + přebetonávka  
Zemina: hlíny</t>
  </si>
  <si>
    <t>1: Dle technické zprávy, výkresových příloh projektové dokumentace, TKP staveb státních drah a výkazů materiálu projektu a souhrnných částí dokumentace stavby. 
2: (5m+1,4m)*2ks</t>
  </si>
  <si>
    <t>položka zahrnuje:- zřízení vrtu, svislou a vodorovnou dopravu zeminy bez uložení na skládku, vrtací práce zapaž. i nepaž. vrtu- čerpání vody z vrtu, vyčištění vrtu- zabezpečení vrtacích prací- dopravu, nájem, provoz a přemístění, montáž a demontáž vrtacích zařízení a dalších mechanismů- lešení a podpěrné konstrukce pro práci a manipulaci s vrtacím zařízení a dalších mechanismů- vrtací plošiny vč. zemních prací, zpevnění, odvodnění a pod.- v případě zapažení dočasnými pažnicemi jejich opotřebení- v případě zapažení suspenzí veškeré hospodaření s ní- nezahrnuje zapažení trvalými pažnicemi- nezahrnuje uložení zeminy na skládku a poplatek za skládkunevykazuje se hluché vrtání</t>
  </si>
  <si>
    <t>horní část pilot opěr dl. 5 m, cca 1,4 m hluchého vrtání  
piloty D900</t>
  </si>
  <si>
    <t>1: Dle technické zprávy, výkresových příloh projektové dokumentace, TKP staveb státních drah a výkazů materiálu projektu a souhrnných částí dokumentace stavby. 
2: (5m+1,4m)*8ks</t>
  </si>
  <si>
    <t>D=750m  
spodní část pilot opěr, zemina: neogenní jíl tř vrtatelnosti II., dl. 5m</t>
  </si>
  <si>
    <t>1: Dle technické zprávy, výkresových příloh projektové dokumentace, TKP staveb státních drah a výkazů materiálu projektu a souhrnných částí dokumentace stavby. 
2: 5m*8ks</t>
  </si>
  <si>
    <t>264330</t>
  </si>
  <si>
    <t>VRTY PRO PILOTY TŘ. III D DO 800MM</t>
  </si>
  <si>
    <t>D=750 mm  
Část pilot svahových křídel procházející zeminou: ulehlý štěrk tř. vrt. III., dl. 5m</t>
  </si>
  <si>
    <t>D=900mm  
piloty opěr, část v zemině: ulehlý štěrk, tř. vrtatelnosti III. dl. 6m</t>
  </si>
  <si>
    <t>1: Dle technické zprávy, výkresových příloh projektové dokumentace, TKP staveb státních drah a výkazů materiálu projektu a souhrnných částí dokumentace stavby. 
2: 6m*8ks</t>
  </si>
  <si>
    <t>nové základy  
opěry + křídla + svahové křídlo u O 06</t>
  </si>
  <si>
    <t>1: Dle technické zprávy, výkresových příloh projektové dokumentace, TKP staveb státních drah a výkazů materiálu projektu a souhrnných částí dokumentace stavby. 
2: (2ks*(6,33m*1,3m*1,1m+0,87m*0,7m*1,1m)+2m*0,8m*4,1m)</t>
  </si>
  <si>
    <t>Základy opěr, svahových a zavěšených křídel  
viz přílohy 6.1, 6.2, 6.3</t>
  </si>
  <si>
    <t>1: Dle technické zprávy, výkresových příloh projektové dokumentace, TKP staveb státních drah a výkazů materiálu projektu a souhrnných částí dokumentace stavby. 
2: (1,4763t+1,4951t+0,5805t)</t>
  </si>
  <si>
    <t>28997</t>
  </si>
  <si>
    <t>OPLÁŠTĚNÍ (ZPEVNĚNÍ) Z GEOTEXTILIE A GEOMŘÍŽOVIN</t>
  </si>
  <si>
    <t>Zpevnění svahu v oblasti areálu EKOPON s.r.o. georohoží  
viz příloha 4.4</t>
  </si>
  <si>
    <t>1: Dle technické zprávy, výkresových příloh projektové dokumentace, TKP staveb státních drah a výkazů materiálu projektu a souhrnných částí dokumentace stavby. 
2: 5m*4m</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</si>
  <si>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</si>
  <si>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Římsy PZ   
viz příloha 5.1</t>
  </si>
  <si>
    <t>1: Dle technické zprávy, výkresových příloh projektové dokumentace, TKP staveb státních drah a výkazů materiálu projektu a souhrnných částí dokumentace stavby. 
2: 0,32m*0,84m*(2,85m+2m)</t>
  </si>
  <si>
    <t>NK + křídla + svahové křídlo  
viz přílohy 5.1, 5.2, 5.4</t>
  </si>
  <si>
    <t>1: Dle technické zprávy, výkresových příloh projektové dokumentace, TKP staveb státních drah a výkazů materiálu projektu a souhrnných částí dokumentace stavby. 
2: (0,84m*0,32m*(17,6m+3m+3,9m)+0,47m*0,26m*4,15m)</t>
  </si>
  <si>
    <t>Římsy PZ  
viz přiloha 6.4, 6.5</t>
  </si>
  <si>
    <t>1: Dle technické zprávy, výkresových příloh projektové dokumentace, TKP staveb státních drah a výkazů materiálu projektu a souhrnných částí dokumentace stavby. 
2: 0,0379t+0,0535t</t>
  </si>
  <si>
    <t>Římsy NK a svahového a zavěšených křídel  
viz přílohy 6.1, 6.2, 6.3 a 6.6</t>
  </si>
  <si>
    <t>1: Dle technické zprávy, výkresových příloh projektové dokumentace, TKP staveb státních drah a výkazů materiálu projektu a souhrnných částí dokumentace stavby. 
2: (0.3151t+0.0739t+0.0558t+0.0423t)</t>
  </si>
  <si>
    <t>přechodové zídky včetně základů, bez říms  
-viz příloha 5.1</t>
  </si>
  <si>
    <t>1: Dle technické zprávy, výkresových příloh projektové dokumentace, TKP staveb státních drah a výkazů materiálu projektu a souhrnných částí dokumentace stavby. 
2: 2,1m2*(2,85m+2m)</t>
  </si>
  <si>
    <t>Výztuž PZ  
viz přílohu 6.4, 6.5</t>
  </si>
  <si>
    <t>1: Dle technické zprávy, výkresových příloh projektové dokumentace, TKP staveb státních drah a výkazů materiálu projektu a souhrnných částí dokumentace stavby. 
2: (0.2897t+0.1334t+0,2096t+0.0938t)</t>
  </si>
  <si>
    <t>opěry + křídla + svahové křídlo  
viz 5.1, 5.2  
vč. kontrolních měřících bodů opěr</t>
  </si>
  <si>
    <t>1: Dle technické zprávy, výkresových příloh projektové dokumentace, TKP staveb státních drah a výkazů materiálu projektu a souhrnných částí dokumentace stavby. 
2: (3,87m*1m*6,33m*2ks+(9,91m2+15,373m2)*0,7m+12,8m2*0,35m)</t>
  </si>
  <si>
    <t>1: Dle technické zprávy, výkresových příloh projektové dokumentace, TKP staveb státních drah a výkazů materiálu projektu a souhrnných částí dokumentace stavby. 
2: (2.3233t+1,9888t+0.2862t)</t>
  </si>
  <si>
    <t>tvrdá ochrana SVI na svislých plochách (opěry, PZ, zavěšená křídla)  
Viz výkres 4.6</t>
  </si>
  <si>
    <t>1: Dle technické zprávy, výkresových příloh projektové dokumentace, TKP staveb státních drah a výkazů materiálu projektu a souhrnných částí dokumentace stavby. 
2: (6,3m*5,63m*2ks+16,5m2+12,3m2+17,6m*0,4m+1,49m*2,85m+1,34m*2m+1,6m*(2m+2,85m))*0,065m</t>
  </si>
  <si>
    <t>viz přílohu 7 (zábradlí městského typu na NK, opěrách a PZ)</t>
  </si>
  <si>
    <t>1: Dle technické zprávy, výkresových příloh projektové dokumentace, TKP staveb státních drah a výkazů materiálu projektu a souhrnných částí dokumentace stavby. 
2: 1424,21kg</t>
  </si>
  <si>
    <t>nosná konstrukce se zabetonovanými nosníky  
- vč. kontrolních měřícíh bodů   
- Část desky nosné konstrukce nad horní pásnicí ocelových nosníků bude za účelem omezení vzniku trhlin prove-dena z betonu s příměsí polypropylenových vláken, specifikace dle MVL 511. (viz příloha 5.4 Výkres tvaru NK)</t>
  </si>
  <si>
    <t>1: Dle technické zprávy, výkresových příloh projektové dokumentace, TKP staveb státních drah a výkazů materiálu projektu a souhrnných částí dokumentace stavby. 
2: (6,33m*0,78m*17,6m+1m*0,56m*6,33m*2ks+0,43m*0,7m*17,6m)</t>
  </si>
  <si>
    <t>výztuž nosné konstrukce z betonářské oceli B500B  
viz přílohu 6.6</t>
  </si>
  <si>
    <t>1: Dle technické zprávy, výkresových příloh projektové dokumentace, TKP staveb státních drah a výkazů materiálu projektu a souhrnných částí dokumentace stavby. 
2: 6.1697t</t>
  </si>
  <si>
    <t>zabetonované nosník HEM 600; 285 kg/m dle DIN 1025-4, vč. stabilizačních tyčí a dalšího spojovacího materiálu  
viz příloha 5.5</t>
  </si>
  <si>
    <t>1: Dle technické zprávy, výkresových příloh projektové dokumentace, TKP staveb státních drah a výkazů materiálu projektu a souhrnných částí dokumentace stavby. 
2: 11ks*17,1m*0,285t/m</t>
  </si>
  <si>
    <t>ULOŽENÍ MOSTU NA OZUB</t>
  </si>
  <si>
    <t>uložení nosné konstrukce na ozub dle MVL511, odizolování pomocí elektroizolačních desek a podlití polymermaltou pomocí injektážních trubiček, vč. veškerých materiálů a pomocných prací  
viz příloha 4.6</t>
  </si>
  <si>
    <t>Spádový beton za rubem opěr  
viz příloha 4.2</t>
  </si>
  <si>
    <t>1: Dle technické zprávy, výkresových příloh projektové dokumentace, TKP staveb státních drah a výkazů materiálu projektu a souhrnných částí dokumentace stavby. 
2: 1,65m2*4m*2ks+1m2*1,65*2ks+4m*0,3m2</t>
  </si>
  <si>
    <t>Podkladní beton (opěry + zavěšená křídla + svahové křídlo)  
viz přílohy 4.1, 4.2, 4.3</t>
  </si>
  <si>
    <t>1: Dle technické zprávy, výkresových příloh projektové dokumentace, TKP staveb státních drah a výkazů materiálu projektu a souhrnných částí dokumentace stavby. 
2: 0,15m*1,3m*6,33m*2ks+0,85m*0,7m*0,15m*2ks+4,1m*2,3m*0,15m</t>
  </si>
  <si>
    <t>Výplň vsakovací rýhy na patě svahového kuželu ze strany areálu Amulle a.s.  
viz příloha 4.1</t>
  </si>
  <si>
    <t>1: Dle technické zprávy, výkresových příloh projektové dokumentace, TKP staveb státních drah a výkazů materiálu projektu a souhrnných částí dokumentace stavby. 
2: 0,5m*1m*9m</t>
  </si>
  <si>
    <t>kamenná rovnanina za rubem opěr.  
viz příloha 4.2</t>
  </si>
  <si>
    <t>1: Dle technické zprávy, výkresových příloh projektové dokumentace, TKP staveb státních drah a výkazů materiálu projektu a souhrnných částí dokumentace stavby. 
2: 0,6m*2,7m*5,75m*2ks</t>
  </si>
  <si>
    <t>tl. dlažby min. 250 mm, tl. podkladního betonu min. 150 mm  
viz příloha 4.1, 4.4, 4.5</t>
  </si>
  <si>
    <t>1: Dle technické zprávy, výkresových příloh projektové dokumentace, TKP staveb státních drah a výkazů materiálu projektu a souhrnných částí dokumentace stavby. 
2: (4,2m2+1,7m2+0,9m2)*1,5</t>
  </si>
  <si>
    <t>1: Dle technické zprávy, výkresových příloh projektové dokumentace, TKP staveb státních drah a výkazů materiálu projektu a souhrnných částí dokumentace stavby. 
2: (8,65m2+14,2m2)*7,5m*2ks</t>
  </si>
  <si>
    <t>ŠD fr. 0/32 mezi opěrou a obrubou chodníku tl. cca 0,35m  
viz příloha 4.2</t>
  </si>
  <si>
    <t>1: Dle technické zprávy, výkresových příloh projektové dokumentace, TKP staveb státních drah a výkazů materiálu projektu a souhrnných částí dokumentace stavby. 
2: 0,35m*48,6m2+0,35m*36,7m2</t>
  </si>
  <si>
    <t>tvrdá ochrana SVI na desce NK a přech. zídkách  
viz příloha 4.6</t>
  </si>
  <si>
    <t>1: Dle technické zprávy, výkresových příloh projektové dokumentace, TKP staveb státních drah a výkazů materiálu projektu a souhrnných částí dokumentace stavby. 
2: ((17,6m*5,62m)*0,05m)</t>
  </si>
  <si>
    <t>KARI síť 4/100x100  
1,98 kg/m2, uvažováno 30 % na přesahy</t>
  </si>
  <si>
    <t>1: Dle technické zprávy, výkresových příloh projektové dokumentace, TKP staveb státních drah a výkazů materiálu projektu a souhrnných částí dokumentace stavby. 
2: ((17,6m*5,62m)*0,00198t/m2)*1,3</t>
  </si>
  <si>
    <t>Chráničky pro vedení TSB kabelů osvětlení pod mostem vedoucí skrze opěry.  
viz příloha 5.1</t>
  </si>
  <si>
    <t>nátěry spodní stavby mimo asfaltové pásy - SVI TYP IV  
uvažována potřebná plocha *2 (2x Na+1x Np)  
viz příloha 4.6</t>
  </si>
  <si>
    <t>1: Dle technické zprávy, výkresových příloh projektové dokumentace, TKP staveb státních drah a výkazů materiálu projektu a souhrnných částí dokumentace stavby. 
2: (1,9m*6,33m*2ks+1,9m2+2,1m2+2m2+2,2m2+8,1m*0,7m+7,9m*0,7m+11,3m2+2,8m2+3,6m2+7,5m2+2m*4,1m+1,9m2)*2</t>
  </si>
  <si>
    <t>SVI TYP II - pod drenáží na spádovém betonu  
vykázána plocha potřebná k zaizolování + 35% rezerva na přesahy  
viz příloha 4.6</t>
  </si>
  <si>
    <t>1: Dle technické zprávy, výkresových příloh projektové dokumentace, TKP staveb státních drah a výkazů materiálu projektu a souhrnných částí dokumentace stavby. 
2: (5,3m*4m*2ks+3m*1,7m+1,1m*5,7m)*1,35</t>
  </si>
  <si>
    <t>SVI TYP III na svahovém křídlu,   
vykázána plocha potřebná k zaizolování + 35% rezerva na přesahy  
+ přidané pásy na dilatačních a pracovních sparách  
viz příloha 4.6</t>
  </si>
  <si>
    <t>1: Dle technické zprávy, výkresových příloh projektové dokumentace, TKP staveb státních drah a výkazů materiálu projektu a souhrnných částí dokumentace stavby. 
2: (5,3m*4,1m)*1,35+0,5m*(17,6m+6,33m*4ks+6,5m*2ks+2,85m+2m+3,88m+2,98m)*1,35</t>
  </si>
  <si>
    <t>SVI TYP I na nosné konstrukci a spodní stavbě včetně přech. zídek  
vykázána plocha potřebná k zaizolování *2 + 35% rezerva na přesahy  
v místě dilatačních spár přidána další vrstva se zvýšenou průtažností šířky 1,4 m (započítáno v ploše)  
viz příloha 4.6</t>
  </si>
  <si>
    <t>1: Dle technické zprávy, výkresových příloh projektové dokumentace, TKP staveb státních drah a výkazů materiálu projektu a souhrnných částí dokumentace stavby. 
2: (5,01m*6,33m*2ks+16,4m2+11m2+2,9m*2m+3,1m*2,85m+(17,6m+6m)*5,7m+17,6m*0,45m)*1,35*2ks+1,4m*(17,6m+6m)</t>
  </si>
  <si>
    <t>PE fólie je součástí SVI TYP I.a a I.b, tedy na opěrách, NK, zavěšených křídlech a PZ  ( v místech tvrdé ochrany)  
viz příloha 4.6</t>
  </si>
  <si>
    <t>1: Dle technické zprávy, výkresových příloh projektové dokumentace, TKP staveb státních drah a výkazů materiálu projektu a souhrnných částí dokumentace stavby. 
2: 17,8m2+12m2+6,3m*17,6m+6,4m*6,33m*2ks+3,2m*(2m+2,85m)</t>
  </si>
  <si>
    <t>ochrana volně ložené izolace, 1200 g/m2 - SVI TYP II  
viz příloha 4.6</t>
  </si>
  <si>
    <t>1: Dle technické zprávy, výkresových příloh projektové dokumentace, TKP staveb státních drah a výkazů materiálu projektu a souhrnných částí dokumentace stavby. 
2: (5,3m*4m*2ks+3m*1,7m+1,1m*5,7m)</t>
  </si>
  <si>
    <t>ochrana asfaltových pásů 500 g/m2 - SVI TYP I (jedná se o součást skladby schváleného systému SVI)  a SVI TYP III (zde se jedná o měkkou ochranu)  
viz příloha 4.6</t>
  </si>
  <si>
    <t>1: Dle technické zprávy, výkresových příloh projektové dokumentace, TKP staveb státních drah a výkazů materiálu projektu a souhrnných částí dokumentace stavby. 
2: (5,01m*6,33m*2ks+16,4m2+11m2+2,9m*2m+3,1m*2,85m+(17,6m+6m)*5,7m+17,6m*0,45m)*1,35+(5,3m*4,1m)*1,35</t>
  </si>
  <si>
    <t>nátěrová plocha dolních pásnic a části stojiny HEM 600 - vrchni nátěr RAL 5015  
viz příloha 1, 5.5</t>
  </si>
  <si>
    <t>1: Dle technické zprávy, výkresových příloh projektové dokumentace, TKP staveb státních drah a výkazů materiálu projektu a souhrnných částí dokumentace stavby. 
2: 0,75m*(17,1m+0,1m)*11ks</t>
  </si>
  <si>
    <t>Žárově stříkaný povlak dolních pásnic a části stojiny profilů HEM 600.  
viz příloha 1</t>
  </si>
  <si>
    <t>Silnostěnné HPDE trubky délky 1,5 m - počátek odvodnění  
viz příloha 4.1</t>
  </si>
  <si>
    <t>odvodnění za rubem opěry  
viz příloha 4.1, 4.2, 4.3, 4.4</t>
  </si>
  <si>
    <t>1: Dle technické zprávy, výkresových příloh projektové dokumentace, TKP staveb státních drah a výkazů materiálu projektu a souhrnných částí dokumentace stavby. 
2: (9,8m+6,5m)</t>
  </si>
  <si>
    <t>Chráničky DN160 - 2x  
(vedoucí skrze římsy opěr, PZ, zavěšených křídel)  
viz příloha 4.3</t>
  </si>
  <si>
    <t>1: Dle technické zprávy, výkresových příloh projektové dokumentace, TKP staveb státních drah a výkazů materiálu projektu a souhrnných částí dokumentace stavby. 
2: (17,6m+2,9m+2,1m+3,9m+3,1m)*2ks</t>
  </si>
  <si>
    <t>ochrana inženýrských sítí vedoucí pod mostem v pozemní komunikaci</t>
  </si>
  <si>
    <t>1: Dle technické zprávy, výkresových příloh projektové dokumentace, TKP staveb státních drah a výkazů materiálu projektu a souhrnných částí dokumentace stavby. 
2: 11m*2ks</t>
  </si>
  <si>
    <t>zábradlí na svahovém křídle vč. PKO  
viz příloha 7</t>
  </si>
  <si>
    <t>1: Dle technické zprávy, výkresových příloh projektové dokumentace, TKP staveb státních drah a výkazů materiálu projektu a souhrnných částí dokumentace stavby. 
2: 4,1m</t>
  </si>
  <si>
    <t>Zábradlí městského typu na NK + zavěšené křídla + PZ, vč. PKO  
viz příloha 7</t>
  </si>
  <si>
    <t>1: Dle technické zprávy, výkresových příloh projektové dokumentace, TKP staveb státních drah a výkazů materiálu projektu a souhrnných částí dokumentace stavby. 
2: 17,6m+2,95m+2,1m+3,95m+3m</t>
  </si>
  <si>
    <t>1x nivelační značka na římse NK  
viz příloha 5.4</t>
  </si>
  <si>
    <t>Matrice do bednění NK s rokem výstavby + spodní stavba  
viz příloha 5.4</t>
  </si>
  <si>
    <t>1: Dle technické zprávy, výkresových příloh projektové dokumentace, TKP staveb státních drah a výkazů materiálu projektu a souhrnných částí dokumentace stavby. 
2: 3ks</t>
  </si>
  <si>
    <t>položka zahrnuje matrici do bednění s letopočtem výstavby včetně osazení</t>
  </si>
  <si>
    <t>2x značení B16 s podjezdnou výškou 3,8m  
(1x na mostě, 1x na lampě)  
viz. příloha 4.5</t>
  </si>
  <si>
    <t>2x B16 s podjezdnou výškou 3,3m - stávající značení</t>
  </si>
  <si>
    <t>Betonové obruby kolem odláždění svahů  
viz příloha 4.1</t>
  </si>
  <si>
    <t>1: Dle technické zprávy, výkresových příloh projektové dokumentace, TKP staveb státních drah a výkazů materiálu projektu a souhrnných částí dokumentace stavby. 
2: 9,9m*1,5+4,1m+3,8m</t>
  </si>
  <si>
    <t>všechny dilatační spáry, kde je navržena polystyrenová výplň tl. 20 mm + rezerva 20%  
viz příloha 4.6</t>
  </si>
  <si>
    <t>1: Dle technické zprávy, výkresových příloh projektové dokumentace, TKP staveb státních drah a výkazů materiálu projektu a souhrnných částí dokumentace stavby. 
2: (2,13m*0,8m*2ks+1,93m*0,8m+2,62m*0,8m+1,84*0,8m+2,04m*0,8m+0,71m*0,8m*2ks+2,2m2)*1,2</t>
  </si>
  <si>
    <t>polystyren mezi spádovým betonem a opěrou tl. 50 mm  
viz příloha 4.6</t>
  </si>
  <si>
    <t>1: Dle technické zprávy, výkresových příloh projektové dokumentace, TKP staveb státních drah a výkazů materiálu projektu a souhrnných částí dokumentace stavby. 
2: 0,5m*5,7m*2ks</t>
  </si>
  <si>
    <t>tmelení spár + 35%  
viz příloha 4.6</t>
  </si>
  <si>
    <t>1: Dle technické zprávy, výkresových příloh projektové dokumentace, TKP staveb státních drah a výkazů materiálu projektu a souhrnných částí dokumentace stavby. 
2: (11,2m+7,2m*2ks+1m+6,33m*4ks+5,7m+4,6m+3,1m*2ks+17,6m*3ks+2,85m*2ks+2m*2ks+3,88m+2,98m)*1,35*0,0003m2</t>
  </si>
  <si>
    <t>- elastomerové profily v dilatačních spárách + 20%  
- bentonitové pásky v opěrách v místě pracovních spar opěra - základ  
viz příloha 4.6</t>
  </si>
  <si>
    <t>1: Dle technické zprávy, výkresových příloh projektové dokumentace, TKP staveb státních drah a výkazů materiálu projektu a souhrnných částí dokumentace stavby. 
2: 11,2m*1,2+7,2m*2ks*1,2+6,33m*4ks*1,2+5,7m*1,2+4,6m*1,2+3,1m*2ks*1,2+17,6m*1,2</t>
  </si>
  <si>
    <t>Bariéra mezi stavbou a průchozím prostorem pod mostem během rekonstrukce, vč. zaplachtování a ostatních opatření pro zabezpečení bezpečnosti uvnitř bariéry.  
viz příloha 10</t>
  </si>
  <si>
    <t>965124.R</t>
  </si>
  <si>
    <t>DEMONTÁŽ DŘEVĚNÝCH PRAŽCŮ MOSTNÍHO PROVIZORIA</t>
  </si>
  <si>
    <t>Demontáž pražcové rovnaniny na obou koních MP + demontáž mostnic MP (podélná dřeva)  
-viz příloha 3</t>
  </si>
  <si>
    <t>1: Dle technické zprávy, výkresových příloh projektové dokumentace, TKP staveb státních drah a výkazů materiálu projektu a souhrnných částí dokumentace stavby. 
2: 1,3m2*5,7m*2ks+14m*0,063m2*2ks</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</si>
  <si>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délka koleje ve smyslu ČSN 73 6360, tj. v ose koleje.</t>
  </si>
  <si>
    <t>opěry+rovnoběžná křídla stávající konstrukce   
viz příloha 9</t>
  </si>
  <si>
    <t>1: Dle technické zprávy, výkresových příloh projektové dokumentace, TKP staveb státních drah a výkazů materiálu projektu a souhrnných částí dokumentace stavby. 
2: 6,9m2*5,74m*2ks+7,3m*9,1m2*2ks</t>
  </si>
  <si>
    <t>položka zahrnuje:  
- dodání a uložení předepsané konstrukce z předepsaného materiálu včetně vnitrostaveništní a mimostaveništní dopravy  
- veškeré potřebné pomocné práce  
- veškerý pomocný a upevňovací materiál</t>
  </si>
  <si>
    <t>Izolace na rubu opěr stávající konstrukce – celoplošně  
viz příloha 3</t>
  </si>
  <si>
    <t>1: Dle technické zprávy, výkresových příloh projektové dokumentace, TKP staveb státních drah a výkazů materiálu projektu a souhrnných částí dokumentace stavby. 
2: 6,6m*5,1m</t>
  </si>
  <si>
    <t xml:space="preserve">  SO 02-19-02</t>
  </si>
  <si>
    <t>Sanace kamenné opěrné zdi</t>
  </si>
  <si>
    <t>SO 02-19-02</t>
  </si>
  <si>
    <t>odpad z vysekávání kapes do opěrné zdi</t>
  </si>
  <si>
    <t>1: Dle technické zprávy, výkresových příloh projektové dokumentace, TKP staveb státních drah a výkazů materiálu projektu a souhrnných částí dokumentace stavby. 
2: 1,452*2,5t/m3</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</si>
  <si>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</si>
  <si>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Vrty pro kotvení háku do stávající opěrné zdi 2x na 1 patku, hloubka 0,5m</t>
  </si>
  <si>
    <t>1: Dle technické zprávy, výkresových příloh projektové dokumentace, TKP staveb státních drah a výkazů materiálu projektu a souhrnných částí dokumentace stavby. 
2: 0,5m*2ks*16</t>
  </si>
  <si>
    <t>272315</t>
  </si>
  <si>
    <t>ZÁKLADY Z PROSTÉHO BETONU DO C30/37</t>
  </si>
  <si>
    <t>Základové patky sloupků 410x300x500 celkem 16 patek (12 patek sloupků+4 patky pro vzpěry)</t>
  </si>
  <si>
    <t>1: Dle technické zprávy, výkresových příloh projektové dokumentace, TKP staveb státních drah a výkazů materiálu projektu a souhrnných částí dokumentace stavby. 
2: (0,41m*0,3m*0,5m)*16ks</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</si>
  <si>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</si>
  <si>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Kari sítě D8-100x100 při stěnách základů (7,9 kg na jednu patku)</t>
  </si>
  <si>
    <t>1: Dle technické zprávy, výkresových příloh projektové dokumentace, TKP staveb státních drah a výkazů materiálu projektu a souhrnných částí dokumentace stavby. 
2: 0,0079t*16ks</t>
  </si>
  <si>
    <t>285361</t>
  </si>
  <si>
    <t>KOTVENÍ NA POVRCHU Z BETONÁŘSKÉ VÝZTUŽE DL. 0,5 M</t>
  </si>
  <si>
    <t>obsahuje kotevní výztuž průměru 20 mm (zahnuté pruty), vč. výplně vrtů chemickou směsí ( kotvení nových ŽB patek do stávající opěrné zdi)</t>
  </si>
  <si>
    <t>1: Dle technické zprávy, výkresových příloh projektové dokumentace, TKP staveb státních drah a výkazů materiálu projektu a souhrnných částí dokumentace stavby. 
2: 16ks*2</t>
  </si>
  <si>
    <t>položka zahrnuje dodávku předepsané kotvy, případně její protikorozní úpravu, její osazení do vrtu, zainjektování a napnutí, případně opěrné desky  
nezahrnuje vrty</t>
  </si>
  <si>
    <t>62745</t>
  </si>
  <si>
    <t>SPÁROVÁNÍ STARÉHO ZDIVA CEMENTOVOU MALTOU</t>
  </si>
  <si>
    <t>Pohledová plocha kamenné zdi</t>
  </si>
  <si>
    <t>1: Dle technické zprávy, výkresových příloh projektové dokumentace, TKP staveb státních drah a výkazů materiálu projektu a souhrnných částí dokumentace stavby. 
2: 12m*2,2m+5m*1,2m</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</si>
  <si>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</si>
  <si>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Bezpečnostní zábradlí na opěrné zdi, vč. PKO, vč. požadovaného podlití polymermaltou o požadovaných vlastnostech</t>
  </si>
  <si>
    <t>1: Dle technické zprávy, výkresových příloh projektové dokumentace, TKP staveb státních drah a výkazů materiálu projektu a souhrnných částí dokumentace stavby. 
2: 17m</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</si>
  <si>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</si>
  <si>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938441</t>
  </si>
  <si>
    <t>OČIŠTĚNÍ ZDIVA OTRYSKÁNÍM TLAKOVOU VODOU DO 200 BARŮ</t>
  </si>
  <si>
    <t>Otrýskání vodou v poslední fázi sanace ( vymytí nového spárování)</t>
  </si>
  <si>
    <t>1: Dle technické zprávy, výkresových příloh projektové dokumentace, TKP staveb státních drah a výkazů materiálu projektu a souhrnných částí dokumentace stavby. 
2: (12m*2,2m+5m*1,2m)</t>
  </si>
  <si>
    <t>položka zahrnuje očištění předepsaným způsobem včetně odklizení vzniklého odpadu</t>
  </si>
  <si>
    <t>938442</t>
  </si>
  <si>
    <t>OČIŠTĚNÍ ZDIVA OTRYSKÁNÍM TLAKOVOU VODOU DO 500 BARŮ</t>
  </si>
  <si>
    <t>Otrýskání vodou v první fázi sanace</t>
  </si>
  <si>
    <t>938451</t>
  </si>
  <si>
    <t>OČIŠTĚNÍ ZDIVA OTRYSKÁNÍM NA SUCHO VZDUCHEM</t>
  </si>
  <si>
    <t>Vyfoukání spár stlačným vzduchem</t>
  </si>
  <si>
    <t>968122</t>
  </si>
  <si>
    <t>VYSEKÁNÍ OTVORŮ, KAPES, RÝH V KAMENNÉM ZDIVU NA MC</t>
  </si>
  <si>
    <t>Vysekání kapes do stávající opěrné zdi - 16x základová patka + vysekání malty ze spá na hloubku 0,01m</t>
  </si>
  <si>
    <t>1: Dle technické zprávy, výkresových příloh projektové dokumentace, TKP staveb státních drah a výkazů materiálu projektu a souhrnných částí dokumentace stavby. 
2: 0,062m3*16ks+0,46m3</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</si>
  <si>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</si>
  <si>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D.2.1.8</t>
  </si>
  <si>
    <t>Pozemní komunikace</t>
  </si>
  <si>
    <t xml:space="preserve">  SO 01-18-01</t>
  </si>
  <si>
    <t>Obnova MK v ulici Šámalova</t>
  </si>
  <si>
    <t>SO 01-18-01</t>
  </si>
  <si>
    <t>OSTATNÍ POŽADAVKY - POSUDKY, KONTROLY - KONTROLA PRŮTOČNOSTI VPUSTÍ</t>
  </si>
  <si>
    <t>viz vyjádření BVK</t>
  </si>
  <si>
    <t>zahrnuje veškeré náklady spojené s objednatelem požadovanými pracemi, případné kamerové zkoušky a pročištění</t>
  </si>
  <si>
    <t>Odkop pro vyspravení nezpevněné cesty Případná úprava podkladu pod stávající dlažbou v částech určených pro obnovu</t>
  </si>
  <si>
    <t>1: Dle technické zprávy, výkresových příloh projektové dokumentace, TKP staveb státních drah a výkazů materiálu projektu a souhrnných částí dokumentace stavby. 
2: (29m2*0,1m*2,1t/m3)+(115m2+148m2)*(0,04m+0,1)*2,1t/m3</t>
  </si>
  <si>
    <t>1: Dle technické zprávy, výkresových příloh projektové dokumentace, TKP staveb státních drah a výkazů materiálu projektu a souhrnných částí dokumentace stavby. 
2: 445m2*0,04m*2,2t/m3</t>
  </si>
  <si>
    <t>Dlažba + obrubníky</t>
  </si>
  <si>
    <t>1: Dle technické zprávy, výkresových příloh projektové dokumentace, TKP staveb státních drah a výkazů materiálu projektu a souhrnných částí dokumentace stavby. 
2: ((115m2+148m2)*0,06m*2,4t/m3)+(116m*0,05t/m+116m*0,1t/m)</t>
  </si>
  <si>
    <t>11347</t>
  </si>
  <si>
    <t>ODSTRAN KRYTU ZPEVNĚNÝCH PLOCH Z DLAŽEB KOSTEK VČET PODKL</t>
  </si>
  <si>
    <t>1: Dle technické zprávy, výkresových příloh projektové dokumentace, TKP staveb státních drah a výkazů materiálu projektu a souhrnných částí dokumentace stavby. 
2: (115m2+148m2)*(0,06m+0,04m)</t>
  </si>
  <si>
    <t>11352</t>
  </si>
  <si>
    <t>ODSTRANĚNÍ CHODNÍKOVÝCH A SILNIČNÍCH OBRUBNÍKŮ BETONOVÝCH</t>
  </si>
  <si>
    <t>1: Dle technické zprávy, výkresových příloh projektové dokumentace, TKP staveb státních drah a výkazů materiálu projektu a souhrnných částí dokumentace stavby. 
2: 116m+116m</t>
  </si>
  <si>
    <t>113742</t>
  </si>
  <si>
    <t>FRÉZOVÁNÍ ZPEVNĚNÝCH PLOCH ASFALTOVÝCH TL. DO 40MM</t>
  </si>
  <si>
    <t>1: Dle technické zprávy, výkresových příloh projektové dokumentace, TKP staveb státních drah a výkazů materiálu projektu a souhrnných částí dokumentace stavby. 
2: 445m2</t>
  </si>
  <si>
    <t>Odkop pro odláždění nezpevněné cesty  
Případná úprava podkladu pod stávající dlažbou v částech určených pro obnovu</t>
  </si>
  <si>
    <t>1: Dle technické zprávy, výkresových příloh projektové dokumentace, TKP staveb státních drah a výkazů materiálu projektu a souhrnných částí dokumentace stavby. 
2: 29m2*0,1m+(115m2+148m2)*0,1m</t>
  </si>
  <si>
    <t>Pro chodníky</t>
  </si>
  <si>
    <t>1: Dle technické zprávy, výkresových příloh projektové dokumentace, TKP staveb státních drah a výkazů materiálu projektu a souhrnných částí dokumentace stavby. 
2: 115m2+148m2+29m2</t>
  </si>
  <si>
    <t>1: Dle technické zprávy, výkresových příloh projektové dokumentace, TKP staveb státních drah a výkazů materiálu projektu a souhrnných částí dokumentace stavby. 
2: 380m2</t>
  </si>
  <si>
    <t>Doplění sejmuté zeminy po odstranění drnů.</t>
  </si>
  <si>
    <t>1: Dle technické zprávy, výkresových příloh projektové dokumentace, TKP staveb státních drah a výkazů materiálu projektu a souhrnných částí dokumentace stavby. 
2: 380m2*0,2m/2</t>
  </si>
  <si>
    <t>Položka zahrnuje:  
- nákup zeminy vhodné k osetí  
- naložení na dopravní prostředek, doprava a vyložení v místě stavby</t>
  </si>
  <si>
    <t>DOVOZ ZEMINY VHODNÉ K OSETÍ Z MEZIDEPONIE</t>
  </si>
  <si>
    <t>V rámci SO 01-16-01 dojde ke skrývce vrstev stávajícího humusu a uložení na mezideponii (cca 190 m3 sejmuté zeminy)  
1/2 objemu uvažována jako odpad po odtrsnění drnů (odpad v SO 01-16-01), 1/2 se vrátí zpět</t>
  </si>
  <si>
    <t>1: Dle technické zprávy, výkresových příloh projektové dokumentace, TKP staveb státních drah a výkazů materiálu projektu a souhrnných částí dokumentace stavby. 
2: 380m2*0,2m/2*2,1t/m3*5km</t>
  </si>
  <si>
    <t>položka zahrnuje:  
- nakládku, přepravu, vykládku a veškerou další manipulaci se zeminou</t>
  </si>
  <si>
    <t>R18233</t>
  </si>
  <si>
    <t>ROZPROSTŘENÍ ZEMINY VHODNÉ K OSETÍ V ROVINĚ V TL DO 0,20M</t>
  </si>
  <si>
    <t>položka zahrnuje:nutné přemístění zeminy vhodné k osetí z dočasných skládek vzdálených do 100 m rozprostření zeminy vhodné k osetí v předepsané tloušťce</t>
  </si>
  <si>
    <t>R18247</t>
  </si>
  <si>
    <t>OŠETŘOVÁNÍ TRÁVNÍKU</t>
  </si>
  <si>
    <t>Včetně vody a hnojiv</t>
  </si>
  <si>
    <t>Zahrnuje kropení a další ošetření po osetí</t>
  </si>
  <si>
    <t>56333</t>
  </si>
  <si>
    <t>VOZOVKOVÉ VRSTVY ZE ŠTĚRKODRTI TL. DO 150MM</t>
  </si>
  <si>
    <t>Po obnovu chodníků + vyspravení nezpevněné cesty</t>
  </si>
  <si>
    <t>- dodání kameniva předepsané kvality a zrnitosti- rozprostření a zhutnění vrstvy v předepsané tloušťce- zřízení vrstvy bez rozlišení šířky, pokládání vrstvy po etapách- nezahrnuje postřiky, nátěry</t>
  </si>
  <si>
    <t>572211</t>
  </si>
  <si>
    <t>SPOJOVACÍ POSTŘIK Z ASFALTU DO 0,5KG/M2</t>
  </si>
  <si>
    <t>- dodání všech předepsaných materiálů pro postřiky v předepsaném množství- provedení dle předepsaného technologického předpisu- zřízení vrstvy bez rozlišení šířky, pokládání vrstvy po etapách- úpravu napojení, ukončení</t>
  </si>
  <si>
    <t>574A34</t>
  </si>
  <si>
    <t>ASFALTOVÝ BETON PRO OBRUSNÉ VRSTVY ACO 11+, 11S TL. 40MM</t>
  </si>
  <si>
    <t>582611</t>
  </si>
  <si>
    <t>KRYTY Z BETON DLAŽDIC SE ZÁMKEM ŠEDÝCH TL 60MM DO LOŽE Z KAM</t>
  </si>
  <si>
    <t>1: Dle technické zprávy, výkresových příloh projektové dokumentace, TKP staveb státních drah a výkazů materiálu projektu a souhrnných částí dokumentace stavby. 
2: 115m2+148m2</t>
  </si>
  <si>
    <t>58261A</t>
  </si>
  <si>
    <t>KRYTY Z BETON DLAŽDIC SE ZÁMKEM BAREV RELIÉF TL 60MM DO LOŽE Z KAM</t>
  </si>
  <si>
    <t>5% z celkové plochy</t>
  </si>
  <si>
    <t>1: Dle technické zprávy, výkresových příloh projektové dokumentace, TKP staveb státních drah a výkazů materiálu projektu a souhrnných částí dokumentace stavby. 
2: (115m2+148m2)*0,05</t>
  </si>
  <si>
    <t>587201</t>
  </si>
  <si>
    <t>PŘEDLÁŽDĚNÍ KRYTU Z VELKÝCH KOSTEK</t>
  </si>
  <si>
    <t>Vodící proužek na krajích komunikace ze žulových kostek.   
Kostky do betonového lože.</t>
  </si>
  <si>
    <t>1: Dle technické zprávy, výkresových příloh projektové dokumentace, TKP staveb státních drah a výkazů materiálu projektu a souhrnných částí dokumentace stavby. 
2: 116m*0,25m</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</si>
  <si>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eventuelní doplnění plochy s použitím nového materiálu se vykazuje v položce č.582</t>
  </si>
  <si>
    <t>89921</t>
  </si>
  <si>
    <t>VÝŠKOVÁ ÚPRAVA POKLOPŮ</t>
  </si>
  <si>
    <t>Případná výšková úprava</t>
  </si>
  <si>
    <t>1: Dle technické zprávy, výkresových příloh projektové dokumentace, TKP staveb státních drah a výkazů materiálu projektu a souhrnných částí dokumentace stavby. 
2: 6ks</t>
  </si>
  <si>
    <t>- položka výškové úpravy zahrnuje všechny nutné práce a materiály pro zvýšení nebo snížení zařízení (včetně nutné úpravy stávajícího povrchu vozovky nebo chodníku).</t>
  </si>
  <si>
    <t>Obnova + vyspravení nezpevněné cesty bet. obrubníky naplocho</t>
  </si>
  <si>
    <t>1: Dle technické zprávy, výkresových příloh projektové dokumentace, TKP staveb státních drah a výkazů materiálu projektu a souhrnných částí dokumentace stavby. 
2: 116m+60m</t>
  </si>
  <si>
    <t>917224</t>
  </si>
  <si>
    <t>SILNIČNÍ A CHODNÍKOVÉ OBRUBY Z BETONOVÝCH OBRUBNÍKŮ ŠÍŘ 150MM</t>
  </si>
  <si>
    <t>1: Dle technické zprávy, výkresových příloh projektové dokumentace, TKP staveb státních drah a výkazů materiálu projektu a souhrnných částí dokumentace stavby. 
2: 116m</t>
  </si>
  <si>
    <t>D.2.3</t>
  </si>
  <si>
    <t>Elektrické předtápěcí zařízení</t>
  </si>
  <si>
    <t xml:space="preserve">  SO 01-01-01</t>
  </si>
  <si>
    <t>Brno hl.n. - Brno-Židenice, úprava TV</t>
  </si>
  <si>
    <t>SO 01-01-01</t>
  </si>
  <si>
    <t>74A</t>
  </si>
  <si>
    <t>Základy TV</t>
  </si>
  <si>
    <t>11512</t>
  </si>
  <si>
    <t>ČERPÁNÍ VODY DO 1000 L/MIN</t>
  </si>
  <si>
    <t>OTSKP_ŽS_2020</t>
  </si>
  <si>
    <t>viz. výkaz základů, stožárů a bran</t>
  </si>
  <si>
    <t>Položka čerpání vody na povrchu zahrnuje i potrubí, pohotovost záložní čerpací soupravy a zřízení čerpací jímky. Součástí položky je také následná demontáž a likvidace těchto zařízení</t>
  </si>
  <si>
    <t>74A110</t>
  </si>
  <si>
    <t>ZÁKLAD TV HLOUBENÝ V JAKÉKOLIV TŘÍDĚ ZEMINY</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</si>
  <si>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</si>
  <si>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74A310</t>
  </si>
  <si>
    <t>PŘÍDAVNÁ VÝZTUŽ PRO ZÁKLAD TV (POČET VYZTUŽENÝCH HRAN ZÁKLADU)</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</si>
  <si>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</si>
  <si>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</si>
  <si>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</si>
  <si>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</si>
  <si>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</si>
  <si>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</si>
  <si>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</si>
  <si>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</si>
  <si>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</si>
  <si>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</si>
  <si>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</si>
  <si>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</si>
  <si>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na 1m3 základu je nutná 1hod vozidla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</si>
  <si>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</si>
  <si>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923971</t>
  </si>
  <si>
    <t>ZAJIŠŤOVACÍ ZNAČKA PRO VYTYČENÍ ZÁKLADU TRAKČNÍHO STOŽÁRU</t>
  </si>
  <si>
    <t>viz. výkaz základů, stožárů a bran, geodetické vytyčení základy TV</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</si>
  <si>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dokumentace2. Položka neobsahuje: X3. Způsob měření:Udává se počet kusů kompletní konstrukce nebo práce.</t>
  </si>
  <si>
    <t>74B</t>
  </si>
  <si>
    <t>Stožáry TV</t>
  </si>
  <si>
    <t>74B215</t>
  </si>
  <si>
    <t>STOŽÁR TV OCELOVÝ TRUBKOVÝ JEDNODUCHÝ NA SVORNÍKY, TYPU TS245 NEBO TSI245,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</si>
  <si>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</si>
  <si>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74B233</t>
  </si>
  <si>
    <t>STOŽÁR TV OCELOVÝ TRUBKOVÝ JEDNODUCHÝ BRÁNOVÝ NA SVORNÍKY, TYPU TBS245 NEBO TBSI245, DÉLKY DO 10 M VČETNĚ</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</si>
  <si>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</si>
  <si>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</si>
  <si>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</si>
  <si>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74B603</t>
  </si>
  <si>
    <t>STOŽÁR TV OCELOVÝ PŘÍHRADOVÝ TYPU BP DÉLKY 11 M</t>
  </si>
  <si>
    <t>74B711</t>
  </si>
  <si>
    <t>BRÁNY NEBO VÝLOŽNÍKY - BŘEVNO TYPU 23L</t>
  </si>
  <si>
    <t>1. Položka obsahuje:  
 – montáž včetně potřebné mechanizace a pomůcek, materiál a dopravné břevna typového provedení  
 – protikorozní ošetření dle TKP  
2. Položka neobsahuje:  
X  
3. Způsob měření:  
Měří se metr délkový.</t>
  </si>
  <si>
    <t>74B721</t>
  </si>
  <si>
    <t>PŘIPEVNĚNÍ BŘEVNA BRÁNY NEBO VÝLOŽNÍKU S UKONČENÍM TYPU A NA 1T</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</si>
  <si>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trakčních podpěr.</t>
  </si>
  <si>
    <t>74B723</t>
  </si>
  <si>
    <t>PŘIPEVNĚNÍ BŘEVNA BRÁNY NEBO VÝLOŽNÍKU S UKONČENÍM TYPU C NA BP</t>
  </si>
  <si>
    <t>74B911</t>
  </si>
  <si>
    <t>PŘÍPLATEK ZA MONTÁŽ BŘEVNA BRÁNY NEBO VÝLOŽNÍKU NAD STÁVAJÍCÍM VEDENÍM</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</si>
  <si>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</si>
  <si>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74BF11</t>
  </si>
  <si>
    <t>TAŽNÉ HNACÍ VOZIDLO K PRACOVNÍM SOUPRAVÁM (PRO STOŽÁRY A BRÁNY - MONTÁŽ)</t>
  </si>
  <si>
    <t>na 1 stožár nebo 1 bránu je nutná 1 hod vozidla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</si>
  <si>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</si>
  <si>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ZAJIŠŤOVACÍ ZNAČKA VYTYČENÍ NIVELETY KOLEJE PRO PŘEDMONTÁŽ BRAN A KONZOL</t>
  </si>
  <si>
    <t>viz. výkaz základů, stožárů a bran, geodetické vytyčení nivelety koleje pro předmontáž bran a konzol</t>
  </si>
  <si>
    <t>74C</t>
  </si>
  <si>
    <t>Vodiče TV</t>
  </si>
  <si>
    <t>74C112</t>
  </si>
  <si>
    <t>ZÁVĚS TV NA KONZOLE S PŘÍDAVNÝM LANEM</t>
  </si>
  <si>
    <t>viz. soupis sestavení</t>
  </si>
  <si>
    <t>1. Položka obsahuje:  
 – materiál a montáž vč. mechanizmů  
 – protikorozní ošetření podle TKP  
2. Položka neobsahuje:  
 X  
3. Způsob měření:  
Udává se počet kusů kompletní konstrukce nebo práce.</t>
  </si>
  <si>
    <t>74C121R</t>
  </si>
  <si>
    <t>R</t>
  </si>
  <si>
    <t>PŘÍPLATEK ZA HLINÍKOVOU KONZOLU S VODOROVNOU L1 NEBO SIK A 2x PLASTOVÝ IZOLÁTOR</t>
  </si>
  <si>
    <t>1. Položka obsahuje:  
 – příplatek za hliníkový materiál  
 – příplatek za 2 plastové izolátory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</si>
  <si>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</si>
  <si>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</si>
  <si>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</si>
  <si>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74C135</t>
  </si>
  <si>
    <t>SVISLÝ POSUN KONZOLY NA STOŽÁRU</t>
  </si>
  <si>
    <t>1. Položka obsahuje:  
 – demontáž a montáž konzoly vč. mechanizmů a měření  
 – definitivní regulaci konzoly  
2. Položka neobsahuje:  
 – konzolu a upevňovací materiál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</si>
  <si>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</si>
  <si>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</si>
  <si>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</si>
  <si>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74C213</t>
  </si>
  <si>
    <t>ZÁVĚS LANA NEBO TROLEJE NA BRÁNĚ POHYBLIVÝ</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</si>
  <si>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</si>
  <si>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74C232</t>
  </si>
  <si>
    <t>ZÁVĚS SIK S PŘÍDAVNÝM LANEM</t>
  </si>
  <si>
    <t>74C313</t>
  </si>
  <si>
    <t>VĚŠÁK TROLEJE POHYBLIVÝ S PROUDOVÝM PROPOJENÍM</t>
  </si>
  <si>
    <t>74C315</t>
  </si>
  <si>
    <t>PROUDOVÉ PROPOJENÍ PODÉLNÝCH POLÍ</t>
  </si>
  <si>
    <t>74C321</t>
  </si>
  <si>
    <t>SPOJKA LAN A TROLEJÍ NEIZOLOVANÁ</t>
  </si>
  <si>
    <t>74C322</t>
  </si>
  <si>
    <t>SPOJKA LAN A TROLEJÍ IZOLOVANÁ</t>
  </si>
  <si>
    <t>74C323</t>
  </si>
  <si>
    <t>SPOJKA TROLEJÍ SJÍZDNÁ</t>
  </si>
  <si>
    <t>74C341</t>
  </si>
  <si>
    <t>PEVNÝ BOD KOMPENZOVANÉ SESTAVY</t>
  </si>
  <si>
    <t>74C342</t>
  </si>
  <si>
    <t>KOTVENÍ PEVNÉHO BODU NA STOŽÁRU (VŠECH TYPŮ), 1 LANO</t>
  </si>
  <si>
    <t>74C351</t>
  </si>
  <si>
    <t>LANO PEVNÝCH BODŮ A ODTAHŮ 50 MM2 BZ NEBO FE</t>
  </si>
  <si>
    <t>1. Položka obsahuje:  
 – všechny náklady na materiál dodaného zařízení  
 – cena položky je vč. ostatních rozpočtových nákladů  
2. Položka neobsahuje:  
 X  
3. Způsob měření:  
Měří se metr délkový v ose vodiče nebo lana.</t>
  </si>
  <si>
    <t>74C561</t>
  </si>
  <si>
    <t>PEVNÉ KOTVENÍ NA STOŽÁRU DO 15 KN - SESTAVA TV</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</si>
  <si>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</si>
  <si>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</si>
  <si>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</si>
  <si>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</si>
  <si>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</si>
  <si>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</si>
  <si>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</si>
  <si>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</si>
  <si>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</si>
  <si>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</si>
  <si>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</si>
  <si>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</si>
  <si>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</si>
  <si>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</si>
  <si>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</si>
  <si>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</si>
  <si>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74C810</t>
  </si>
  <si>
    <t>UPEVNĚNÍ KONZOLY - STŘEDOVÉ, STRANOVÉ</t>
  </si>
  <si>
    <t>74C923</t>
  </si>
  <si>
    <t>NEPŘÍMÉ UKOLEJNĚNÍ KONSTRUKCE VŠECH TYPŮ (VČETNĚ VÝZTUŽNÝCH DVOJIC) - 1 VODIČ</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</si>
  <si>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</si>
  <si>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</si>
  <si>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</si>
  <si>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</si>
  <si>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</si>
  <si>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</si>
  <si>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</si>
  <si>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74C974</t>
  </si>
  <si>
    <t>AKTUALIZACE KSU A TP DLE KOLEJOVÝCH POSTUPŮ ZA 100 M ZPROVOZŇOVANÉ SKUPINY</t>
  </si>
  <si>
    <t>1. Položka obsahuje:  
 – veškeré další práce na aktualizaci KSU a TP po každém stavebním postupu  
2. Položka neobsahuje:  
 X  
3. Způsob měření:  
Udává se počet kusů kompletní konstrukce nebo práce.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</si>
  <si>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</si>
  <si>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</si>
  <si>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</si>
  <si>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</si>
  <si>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</si>
  <si>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</si>
  <si>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</si>
  <si>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</si>
  <si>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</si>
  <si>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ZAJIŠŤOVACÍ ZNAČKA PRO ZAMĚŘENÍ ZÁKLADU A STOŽÁRU TRAKČNÍHO VEDENÍ</t>
  </si>
  <si>
    <t>viz. výkaz základů, stožárů a bran, zaměření skutečného provedení základů a stožárů trakčního vedení</t>
  </si>
  <si>
    <t>74F</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</si>
  <si>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</si>
  <si>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</si>
  <si>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</si>
  <si>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</si>
  <si>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74G</t>
  </si>
  <si>
    <t>Demontáže TV</t>
  </si>
  <si>
    <t>74EF11</t>
  </si>
  <si>
    <t>HNACÍ KOLEJOVÁ VOZIDLA DEMONTÁŽNÍCH SOUPRAV PRO PRÁCE NA TV</t>
  </si>
  <si>
    <t>viz. polohový plán</t>
  </si>
  <si>
    <t>1. Položka obsahuje: – kolejové mechanizmy demontáže TV – dopravu kolejových mechanismů z mateřského depa do prostoru stavby a zpět2. Položka neobsahuje: X3. Způsob měření:Udává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</si>
  <si>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</si>
  <si>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</si>
  <si>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</si>
  <si>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</si>
  <si>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</si>
  <si>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</si>
  <si>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</si>
  <si>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</si>
  <si>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</si>
  <si>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74F424</t>
  </si>
  <si>
    <t>DEMONTÁŽ BETONOVÝCH STOŽÁRŮ</t>
  </si>
  <si>
    <t>74F425</t>
  </si>
  <si>
    <t>DEMONTÁŽ BRAN A KRAKORCŮ (VČETNĚ VYVĚŠENÍ A UKONČENÍ)</t>
  </si>
  <si>
    <t>74F432</t>
  </si>
  <si>
    <t>DEMONTÁŽ PŘÍČNÝCH LAN SMĚROVÝCH (VČETNĚ KOTVENÍ)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</si>
  <si>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</si>
  <si>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74F433</t>
  </si>
  <si>
    <t>DEMONTÁŽ OTOČNÝCH KONZOL TV VČETNĚ UPEVNĚNÍ</t>
  </si>
  <si>
    <t>74F435</t>
  </si>
  <si>
    <t>DEMONTÁŽ ZÁVĚSŮ TV NA BRÁNĚ</t>
  </si>
  <si>
    <t>74F442</t>
  </si>
  <si>
    <t>DEMONTÁŽ PEVNÝCH BODŮ VČETNĚ ZAKOTVENÍ</t>
  </si>
  <si>
    <t>74F443</t>
  </si>
  <si>
    <t>DEMONTÁŽ KOTVENÍ TR NEBO NL PEVNÝCH</t>
  </si>
  <si>
    <t>74F455</t>
  </si>
  <si>
    <t>DEMONTÁŽ VĚŠÁKŮ TROLEJE</t>
  </si>
  <si>
    <t>74F456</t>
  </si>
  <si>
    <t>DEMONTÁŽ PROUDOVÝCH PROPOJENÍ PODÉLNÝCH A PŘÍČNÝCH</t>
  </si>
  <si>
    <t>74F457</t>
  </si>
  <si>
    <t>DEMONTÁŽ VLOŽENÝCH IZOLACÍ V PODÉLNÝCH A PŘÍČNÝCH POLÍCH</t>
  </si>
  <si>
    <t>74F459</t>
  </si>
  <si>
    <t>DEMONTÁŽ UKOLEJNĚNÍ KONSTRUKCÍ A PODPĚR VČETNĚ UCHYCENÍ A VODIČE</t>
  </si>
  <si>
    <t>74F464</t>
  </si>
  <si>
    <t>DEMONTÁŽ TROLEJE VČETNĚ NÁSTAVKŮ STŘIHÁNÍM</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</si>
  <si>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</si>
  <si>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</si>
  <si>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STŘIHÁNÍM</t>
  </si>
  <si>
    <t>74H</t>
  </si>
  <si>
    <t>Doprava na skládku, veškeré manipulace a poplatek za uložení na skládku</t>
  </si>
  <si>
    <t>POPLATKY ZA LIKVIDACI ODPADŮ NEKONTAMINOVANÝCH VČ. DOPRAVY NA SKLÁDKU A VEŠKERÉ MANIPULACE - 17 05 04 VYTĚŽENÉ ZEMINY A HORNINY - I. TŘÍDA TĚŽITELNOSTI (ZEMINA)</t>
  </si>
  <si>
    <t>přepočet kubatury na tuny -t=1,8*m3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</si>
  <si>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3. Způsob měření:Tunou se rozumí hmotnost odpadu vytříděného v souladu se zákonem č. 185/2001 Sb., o nakládání s odpady, v platném znění.</t>
  </si>
  <si>
    <t>POPLATKY ZA LIKVIDACI ODPADŮ NEKONTAMINOVANÝCH VČ. DOPRAVY NA SKLÁDKU A VEŠKERÉ MANIPULACE - 17 01 01 BETON Z DEMOLIC OBJEKTŮ, ZÁKLADŮ TV</t>
  </si>
  <si>
    <t>přepočet kubatury na tuny -t=2,1*m3</t>
  </si>
  <si>
    <t>R015220</t>
  </si>
  <si>
    <t>POPLATKY ZA LIKVIDACI ODPADŮ NEKONTAMINOVANÝCH VČ. DOPRAVY NA SKLÁDKU A VEŠKERÉ MANIPULACE - 17 01 01 KŮLY A SLOUPY BETONOVÉ</t>
  </si>
  <si>
    <t>přepočet kubatury na tuny - stožár 1,5t, závaží kotvení 0,5t</t>
  </si>
  <si>
    <t>R015270</t>
  </si>
  <si>
    <t>POPLATKY ZA LIKVIDACI ODPADŮ NEKONTAMINOVANÝCH VČ. DOPRAVY NA SKLÁDKU A VEŠKERÉ MANIPULACE - 17 01 03 IZOLÁTORY PORCELÁNOVÉ</t>
  </si>
  <si>
    <t>přepočet kubatury na tuny - izolátor 11kg</t>
  </si>
  <si>
    <t>74I</t>
  </si>
  <si>
    <t>Zkoušky a revize</t>
  </si>
  <si>
    <t>74F311</t>
  </si>
  <si>
    <t>MĚŘENÍ PARAMETRŮ TV DYNAMICKÉ (MĚŘÍCÍM VOZEM)</t>
  </si>
  <si>
    <t>viz. technická zpráva</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</si>
  <si>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</si>
  <si>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</si>
  <si>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</si>
  <si>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</si>
  <si>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</si>
  <si>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</si>
  <si>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</si>
  <si>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74F314</t>
  </si>
  <si>
    <t>MĚŘENÍ DOTYKOVÉHO NAPĚTÍ U VODIVÉ KONSTRUKCE</t>
  </si>
  <si>
    <t>74F315</t>
  </si>
  <si>
    <t>MĚŘENÍ ELEKTRICKÉHO ODPORU ZÁKLADU</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</si>
  <si>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</si>
  <si>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</si>
  <si>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</si>
  <si>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</si>
  <si>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</si>
  <si>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</si>
  <si>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74F323</t>
  </si>
  <si>
    <t>PROTOKOL UTZ</t>
  </si>
  <si>
    <t>1. Položka obsahuje:  
 – protokol autorizovaným revizním technikem na zařízeních trakčního vedení podle požadavku ČSN, včetně hodnocení  
2. Položka neobsahuje:  
 X  
3. Způsob měření:  
Udává se počet kusů kompletní konstrukce nebo práce.</t>
  </si>
  <si>
    <t>74F331</t>
  </si>
  <si>
    <t>TECHNICKÁ POMOC PŘI VÝSTAVBĚ TV</t>
  </si>
  <si>
    <t>1. Položka obsahuje:  
 – zajištění pracoviště TDI vč. nájmu pracovníků a poUŽITÝch mechanismů nutných k výkonu  
2. Položka neobsahuje:  
 X  
3. Způsob měření:  
Udává se čas v hodinách.</t>
  </si>
  <si>
    <t>74F332</t>
  </si>
  <si>
    <t>VÝKON ORGANIZAČNÍCH JEDNOTEK SPRÁVCE</t>
  </si>
  <si>
    <t>počet výluk viz. technická zpráva * 1h/výluku</t>
  </si>
  <si>
    <t>1. Položka obsahuje:  
 – zajištění pracoviště správcem TV (zkratování TV), zajištění přejezdů správcem TV vč. nájmu pracovníků a poUŽITÝch mechanismů nutných k výkonu  
2. Položka neobsahuje:  
 X  
3. Způsob měření:  
Udává se čas v hodinách.</t>
  </si>
  <si>
    <t xml:space="preserve">  SO 01-04-01</t>
  </si>
  <si>
    <t>Odstranění kabelů 6 kV a 0,4 kV</t>
  </si>
  <si>
    <t>SO 01-04-01</t>
  </si>
  <si>
    <t>01</t>
  </si>
  <si>
    <t>smluvní požadavky</t>
  </si>
  <si>
    <t>R014201</t>
  </si>
  <si>
    <t>Nákup a rozprostření zeminy</t>
  </si>
  <si>
    <t>zahrnuje nákup zeminy a její dopravu do výkopu včetně uložení zeminy do výkopu</t>
  </si>
  <si>
    <t>R015620</t>
  </si>
  <si>
    <t>POPLATKY ZA LIKVIDACI ODPADŮ NEBEZPEČNÝCH VČETNĚ DOPRAVY NA SKLÁDKU A VEŠKERÉ MANIPULACE- 17 04 10* KABELY S IZOLACÍ PAPÍR - OLEJ</t>
  </si>
  <si>
    <t>02</t>
  </si>
  <si>
    <t>požadavky objednatele</t>
  </si>
  <si>
    <t>R029111</t>
  </si>
  <si>
    <t>VYTYČENÍ TRASY STÁVAJÍCÍCH INŽ. SÍTÍ</t>
  </si>
  <si>
    <t>hloubené vykopávky</t>
  </si>
  <si>
    <t>13293A</t>
  </si>
  <si>
    <t>HLOUBENÍ RÝH ŠÍŘ DO 2M PAŽ I NEPAŽ TŘ. III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</si>
  <si>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</si>
  <si>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konstrukce ze zemin</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</si>
  <si>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</si>
  <si>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povrchové úpravy terénu (i vegetační)</t>
  </si>
  <si>
    <t>18221</t>
  </si>
  <si>
    <t>ROZPROSTŘENÍ ORNICE VE SVAHU V TL DO 0,10M</t>
  </si>
  <si>
    <t>položka zahrnuje:    
nutné přemístění ornice z dočasných skládek vzdálených do 50m    
rozprostření ornice v předepsané tloušťce ve svahu přes 1:5</t>
  </si>
  <si>
    <t>silnoproud</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</si>
  <si>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</si>
  <si>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</si>
  <si>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</si>
  <si>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742Z24</t>
  </si>
  <si>
    <t>DEMONTÁŽ KABELOVÉHO VEDENÍ VN</t>
  </si>
  <si>
    <t>slaboproud</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</si>
  <si>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</si>
  <si>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</si>
  <si>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SO 01-04-02</t>
  </si>
  <si>
    <t>Měřené odběrné místo (Linde Gas)</t>
  </si>
  <si>
    <t>SO 01-04-02</t>
  </si>
  <si>
    <t>Všeobecné konstrukce a práce</t>
  </si>
  <si>
    <t>0,8*0,5*0,3=0.120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</si>
  <si>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</si>
  <si>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(0,8*0,5*0,3)*2,4=0.288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</si>
  <si>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</si>
  <si>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R015320</t>
  </si>
  <si>
    <t>POPLATKY ZA LIKVIDACI ODPADŮ NEKONTAMINOVANÝCH VČETNĚ DOPRAVY NA SKLÁDKU A VEŠKERÉ MANIPULACE- 17 05 04 STÁVAJÍCÍ SYPANÝ MATERIÁL Z NÁSTUPIŠŤ</t>
  </si>
  <si>
    <t>(0,8*0,5*0,15)*2,1=0.126 [A]</t>
  </si>
  <si>
    <t>13193A</t>
  </si>
  <si>
    <t>HLOUBENÍ JAM ZAPAŽ I NEPAŽ TŘ III - BEZ DOPRAVY</t>
  </si>
  <si>
    <t>0,8*0,5*0,35=0.140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</si>
  <si>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</si>
  <si>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0,8*0,5*0,2=0.080 [A]</t>
  </si>
  <si>
    <t>0,8*0,5*0,15=0.060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</si>
  <si>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</si>
  <si>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</si>
  <si>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27231</t>
  </si>
  <si>
    <t>ZÁKLADY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</si>
  <si>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</si>
  <si>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Komunikace</t>
  </si>
  <si>
    <t>56323</t>
  </si>
  <si>
    <t>VOZOVKOVÉ VRSTVY Z VIBROVANÉHO ŠTĚRKU TL. DO 150MM</t>
  </si>
  <si>
    <t>0,8*0,5=0.400 [A]</t>
  </si>
  <si>
    <t>Elektroinstalace - silnoproud</t>
  </si>
  <si>
    <t>701001</t>
  </si>
  <si>
    <t>OZNAČOVACÍ ŠTÍTEK KABELOVÉHO VEDENÍ, SPOJKY NEBO KABELOVÉ SKŘÍNĚ (VČETNĚ OBJÍMKY)</t>
  </si>
  <si>
    <t>1. Položka obsahuje:  
 – pomocné mechanismy  
2. Položka neobsahuje:  
 X  
3. Způsob měření:  
Měří se plocha v metrech čtverečných.</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</si>
  <si>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</si>
  <si>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</si>
  <si>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</si>
  <si>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741C02</t>
  </si>
  <si>
    <t>UZEMŇOVACÍ SVORKA</t>
  </si>
  <si>
    <t>1. Položka obsahuje:  
 – veškeré příslušenství  
2. Položka neobsahuje:  
 X  
3. Způsob měření:  
Udává se počet kusů kompletní konstrukce nebo práce.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</si>
  <si>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</si>
  <si>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</si>
  <si>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</si>
  <si>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742F13</t>
  </si>
  <si>
    <t>KABEL NN NEBO VODIČ JEDNOŽÍLOVÝ CU S PLASTOVOU IZOLACÍ OD 25 DO 50 MM2</t>
  </si>
  <si>
    <t>1. Položka obsahuje:  
 – manipulace a uložení kabelu (do země, chráničky, kanálu, na rošty, na TV a pod.)  
2. Položka neobsahuje:  
 – příchytky, spojky, koncovky, chráničky apod.  
3. Způsob měření:  
Měří se metr délkový.</t>
  </si>
  <si>
    <t>742K13</t>
  </si>
  <si>
    <t>UKONČENÍ JEDNOŽÍLOVÉHO KABELU V ROZVADĚČI NEBO NA PŘÍSTROJI OD 25 DO 50 MM2</t>
  </si>
  <si>
    <t>1. Položka obsahuje:  
 – všechny práce spojené s úpravou kabelů pro montáž včetně veškerého příslušentsví  
2. Položka neobsahuje:  
 X  
3. Způsob měření:  
Udává se počet kusů kompletní konstrukce nebo práce.</t>
  </si>
  <si>
    <t>742L13</t>
  </si>
  <si>
    <t>UKONČENÍ DVOU AŽ PĚTIŽÍLOVÉHO KABELU V ROZVADĚČI NEBO NA PŘÍSTROJI OD 25 DO 50 MM2</t>
  </si>
  <si>
    <t>742P15</t>
  </si>
  <si>
    <t>OZNAČOVACÍ ŠTÍTEK NA KABEL</t>
  </si>
  <si>
    <t>1. Položka obsahuje:  
 – veškeré příslušentsví  
2. Položka neobsahuje:  
 X  
3. Způsob měření:  
Udává se počet kusů kompletní konstrukce nebo práce.</t>
  </si>
  <si>
    <t>743G21</t>
  </si>
  <si>
    <t>SKŘÍŇ ZÁSUVKOVÁ VENKOVNÍ KOMPAKTNÍ PILÍŘ DO 2 KS ZÁSUVEK PRŮMYSLOVÝCH (400 V NEBO 230 V)</t>
  </si>
  <si>
    <t>1. Položka obsahuje:  
 – instalaci do terénu vč. prefabrikovaného základu a zapojení  
 – technický popis viz. projektová dokumentace  
2. Položka neobsahuje:  
 – zemní práce  
3. Způsob měření:  
Udává se počet kusů kompletní konstrukce nebo práce.</t>
  </si>
  <si>
    <t>743G31</t>
  </si>
  <si>
    <t>SKŘÍŇ ZÁSUVKOVÁ VENKOVNÍ - ROZŠÍŘENÍ O MĚŘENÍ SPOTŘEBY EL. ENERGIE</t>
  </si>
  <si>
    <t>1. Položka obsahuje:  
 – veškeré příslušenství včetně zapojení  
 – technický popis viz. projektová dokumentace  
2. Položka neobsahuje:  
 X  
3. Způsob měření:  
Udává se počet kusů kompletní konstrukce nebo práce.</t>
  </si>
  <si>
    <t>743Z71</t>
  </si>
  <si>
    <t>DEMONTÁŽ KABELOVÉ SKŘÍNĚ</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</si>
  <si>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</si>
  <si>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747212</t>
  </si>
  <si>
    <t>CELKOVÁ PROHLÍDKA, ZKOUŠENÍ, MĚŘENÍ A VYHOTOVENÍ VÝCHOZÍ REVIZNÍ ZPRÁVY, PRO OBJEM IN PŘES 100 DO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</si>
  <si>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</si>
  <si>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</si>
  <si>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</si>
  <si>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</si>
  <si>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</si>
  <si>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</si>
  <si>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</si>
  <si>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</si>
  <si>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</si>
  <si>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</si>
  <si>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</si>
  <si>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</si>
  <si>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</si>
  <si>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</si>
  <si>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</si>
  <si>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</si>
  <si>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</si>
  <si>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</si>
  <si>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</si>
  <si>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747707</t>
  </si>
  <si>
    <t>PROVOZ MOBILNÍHO NÁHRADNÍHO ZDROJE DO 32 KVA</t>
  </si>
  <si>
    <t>1. Položka obsahuje:  
 – cenu za dobu provozu náhradního zdroje ve stanici / zastávce vč. dovozu na místo určení a zapojení do stávajících rozvodů  
2. Položka neobsahuje:  
 X  
3. Způsob měření:  
Udává se čas v hodinách.</t>
  </si>
  <si>
    <t>R743G31</t>
  </si>
  <si>
    <t>ODBĚR EL. ENERGIE LINDE GAS PO DOBU VÝLUKY VLEČKY (4 MĚSÍCE)</t>
  </si>
  <si>
    <t>4 měsíce*(440 kWh *5,2 Kč)=9 152 Kč</t>
  </si>
  <si>
    <t xml:space="preserve">  SO 01-06-01</t>
  </si>
  <si>
    <t>Veřejné osvětlení TSB</t>
  </si>
  <si>
    <t>SO 01-06-01</t>
  </si>
  <si>
    <t>R02910</t>
  </si>
  <si>
    <t>MĚŘENÍ OSVĚTLENOSTI</t>
  </si>
  <si>
    <t>1. Položka obsahuje: – kontrola kvality osvětlení osobou zbůsobilou - certifikace ČMS, vystavení protokolu o měření s certifikátem způsobilosti ČMS</t>
  </si>
  <si>
    <t>R029113</t>
  </si>
  <si>
    <t>OSTATNÍ POŽADAVKY - GEODETICKÉ ZAMĚŘENÍ - CELKY</t>
  </si>
  <si>
    <t>R029522</t>
  </si>
  <si>
    <t>OSTATNÍ POŽADAVKY - REVIZNÍ ZPRÁVY</t>
  </si>
  <si>
    <t>1: Dle technické zprávy, výkresových příloh projektové dokumentace, TKP staveb státních drah a výkazů materiálu projektu a souhrnných částí dokumentace stavby. 
2: ((75m*0,35m*0,15m)+(15m*0,5m*0,15m)+(1m*1m*1,7m))*2,1t/m3</t>
  </si>
  <si>
    <t>1: Dle technické zprávy, výkresových příloh projektové dokumentace, TKP staveb státních drah a výkazů materiálu projektu a souhrnných částí dokumentace stavby. 
2: 6,5m*1m*0,15m*2,2t/m3</t>
  </si>
  <si>
    <t>1: Dle technické zprávy, výkresových příloh projektové dokumentace, TKP staveb státních drah a výkazů materiálu projektu a souhrnných částí dokumentace stavby. 
2: 1,7m*1m*1m*2,2t/m3</t>
  </si>
  <si>
    <t>R015420</t>
  </si>
  <si>
    <t>POPLATKY ZA LIKVIDACI ODPADŮ NEKONTAMINOVANÝCH VČETNĚ DOPRAVY NA SKLÁDKU A VEŠKERÉ MANIPULACE - 17 06 04 ZBYTKY IZOLAČNÍCH MATERIÁLŮ</t>
  </si>
  <si>
    <t>1: Dle technické zprávy, výkresových příloh projektové dokumentace, TKP staveb státních drah a výkazů materiálu projektu a souhrnných částí dokumentace stavby. 
2: 0,01t</t>
  </si>
  <si>
    <t>11313</t>
  </si>
  <si>
    <t>ODSTRANĚNÍ KRYTU ZPEVNĚNÝCH PLOCH S ASFALTOVÝM POJIVEM</t>
  </si>
  <si>
    <t>1: Dle technické zprávy, výkresových příloh projektové dokumentace, TKP staveb státních drah a výkazů materiálu projektu a souhrnných částí dokumentace stavby. 
2: 6,5m*1m*0,15m</t>
  </si>
  <si>
    <t>13173</t>
  </si>
  <si>
    <t>HLOUBENÍ JAM ZAPAŽ I NEPAŽ TŘ. I</t>
  </si>
  <si>
    <t>1: Dle technické zprávy, výkresových příloh projektové dokumentace, TKP staveb státních drah a výkazů materiálu projektu a souhrnných částí dokumentace stavby. 
2: 1,7m*1m*1m</t>
  </si>
  <si>
    <t>1: Dle technické zprávy, výkresových příloh projektové dokumentace, TKP staveb státních drah a výkazů materiálu projektu a souhrnných částí dokumentace stavby. 
2: (90m*0,7m*0,35m)+(15m*1m*0,5m)</t>
  </si>
  <si>
    <t>Zásyp vytěženou zeminou</t>
  </si>
  <si>
    <t>1: Dle technické zprávy, výkresových příloh projektové dokumentace, TKP staveb státních drah a výkazů materiálu projektu a souhrnných částí dokumentace stavby. 
2: (90m*0,7m*0,35m)+(15m*1m*0,5m)+(1,7m*1m*1m)</t>
  </si>
  <si>
    <t>1: Dle technické zprávy, výkresových příloh projektové dokumentace, TKP staveb státních drah a výkazů materiálu projektu a souhrnných částí dokumentace stavby. 
2: 2*6,5m*1m</t>
  </si>
  <si>
    <t>572121</t>
  </si>
  <si>
    <t>INFILTRAČNÍ POSTŘIK ASFALTOVÝ DO 1,0KG/M2</t>
  </si>
  <si>
    <t>1: Dle technické zprávy, výkresových příloh projektové dokumentace, TKP staveb státních drah a výkazů materiálu projektu a souhrnných částí dokumentace stavby. 
2: 6,5m*1m</t>
  </si>
  <si>
    <t>574C46</t>
  </si>
  <si>
    <t>ASFALTOVÝ BETON PRO LOŽNÍ VRSTVY ACL 16+, 16S TL. 50MM</t>
  </si>
  <si>
    <t>577A2</t>
  </si>
  <si>
    <t>VÝSPRAVA TRHLIN ASFALTOVOU ZÁLIVKOU MODIFIK</t>
  </si>
  <si>
    <t>1: Dle technické zprávy, výkresových příloh projektové dokumentace, TKP staveb státních drah a výkazů materiálu projektu a souhrnných částí dokumentace stavby. 
2: 2*6,5m</t>
  </si>
  <si>
    <t>- vyfrézování drážky šířky do 20mm hloubky do 40mm- vyčištění- nátěr- výplň předepsanou zálivkovou hmotou</t>
  </si>
  <si>
    <t>587206</t>
  </si>
  <si>
    <t>PŘEDLÁŽDĚNÍ KRYTU Z BETONOVÝCH DLAŽDIC SE ZÁMKEM</t>
  </si>
  <si>
    <t>1: Dle technické zprávy, výkresových příloh projektové dokumentace, TKP staveb státních drah a výkazů materiálu projektu a souhrnných částí dokumentace stavby. 
2: 75m*0,5m</t>
  </si>
  <si>
    <t>1: Dle technické zprávy, výkresových příloh projektové dokumentace, TKP staveb státních drah a výkazů materiálu projektu a souhrnných částí dokumentace stavby. 
2: 7ks</t>
  </si>
  <si>
    <t>1. Položka obsahuje: – pomocné mechanismy2. Položka neobsahuje: X3. Způsob měření:Měří se plocha v metrech čtverečných.</t>
  </si>
  <si>
    <t>702211</t>
  </si>
  <si>
    <t>KABELOVÁ CHRÁNIČKA ZEMNÍ DN DO 100 MM</t>
  </si>
  <si>
    <t>1: Dle technické zprávy, výkresových příloh projektové dokumentace, TKP staveb státních drah a výkazů materiálu projektu a souhrnných částí dokumentace stavby. 
2: 160m</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</si>
  <si>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</si>
  <si>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10 DN110 a 10m DN 150</t>
  </si>
  <si>
    <t>1: Dle technické zprávy, výkresových příloh projektové dokumentace, TKP staveb státních drah a výkazů materiálu projektu a souhrnných částí dokumentace stavby. 
2: 15m+75m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</si>
  <si>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mechanismy2. Položka neobsahuje: X3. Způsob měření:Udává se počet sad, které se skládají z předepsaných dílů, jež tvoří požadovaný celek, za každý započatý měsíc pronájmu.</t>
  </si>
  <si>
    <t>702903</t>
  </si>
  <si>
    <t>ZASYPÁNÍ KABELOVÉHO ŽLABU VRSTVOU Z PŘESÁTÉHO PÍSKU SVĚTLÉ ŠÍŘKY PŘES 250 MM</t>
  </si>
  <si>
    <t>1: Dle technické zprávy, výkresových příloh projektové dokumentace, TKP staveb státních drah a výkazů materiálu projektu a souhrnných částí dokumentace stavby. 
2: 75m+15m</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</si>
  <si>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</si>
  <si>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1: Dle technické zprávy, výkresových příloh projektové dokumentace, TKP staveb státních drah a výkazů materiálu projektu a souhrnných částí dokumentace stavby. 
2: 15m</t>
  </si>
  <si>
    <t>1. Položka obsahuje: – přípravu podkladu pro osazení2. Položka neobsahuje: X3. Způsob měření:Měří se metr délkový.</t>
  </si>
  <si>
    <t>1. Položka obsahuje: – přípravu podkladu pro osazení – veškerý materiál a práce pro upevnění nebo uchycení krabice2. Položka neobsahuje: X3. Způsob měření:Udává se počet kusů kompletní konstrukce nebo práce.</t>
  </si>
  <si>
    <t>1: Dle technické zprávy, výkresových příloh projektové dokumentace, TKP staveb státních drah a výkazů materiálu projektu a souhrnných částí dokumentace stavby. 
2: 72m</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</si>
  <si>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</si>
  <si>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1. Položka obsahuje: – veškeré příslušenství2. Položka neobsahuje: X3. Způsob měření:Udává se počet kusů kompletní konstrukce nebo práce.</t>
  </si>
  <si>
    <t>742G11</t>
  </si>
  <si>
    <t>KABEL NN DVOU- A TŘÍŽÍLOVÝ CU S PLASTOVOU IZOLACÍ DO 2,5 MM2</t>
  </si>
  <si>
    <t>1: Dle technické zprávy, výkresových příloh projektové dokumentace, TKP staveb státních drah a výkazů materiálu projektu a souhrnných částí dokumentace stavby. 
2: 110m</t>
  </si>
  <si>
    <t>1. Položka obsahuje: – manipulace a uložení kabelu (do země, chráničky, kanálu, na rošty, na TV a pod.)2. Položka neobsahuje: – příchytky, spojky, koncovky, chráničky apod.3. Způsob měření:Měří se metr délkový.</t>
  </si>
  <si>
    <t>742H12</t>
  </si>
  <si>
    <t>KABEL NN ČTYŘ- A PĚTIŽÍLOVÝ CU S PLASTOVOU IZOLACÍ OD 4 DO 16 MM2</t>
  </si>
  <si>
    <t>1: Dle technické zprávy, výkresových příloh projektové dokumentace, TKP staveb státních drah a výkazů materiálu projektu a souhrnných částí dokumentace stavby. 
2: 85m</t>
  </si>
  <si>
    <t>742L11</t>
  </si>
  <si>
    <t>UKONČENÍ DVOU AŽ PĚTIŽÍLOVÉHO KABELU V ROZVADĚČI NEBO NA PŘÍSTROJI DO 2,5 MM2</t>
  </si>
  <si>
    <t>1. Položka obsahuje: – všechny práce spojené s úpravou kabelů pro montáž včetně veškerého příslušentsví2. Položka neobsahuje: X3. Způsob měření:Udává se počet kusů kompletní konstrukce nebo práce.</t>
  </si>
  <si>
    <t>742L12</t>
  </si>
  <si>
    <t>UKONČENÍ DVOU AŽ PĚTIŽÍLOVÉHO KABELU V ROZVADĚČI NEBO NA PŘÍSTROJI OD 4 DO 16 MM2</t>
  </si>
  <si>
    <t>742P17</t>
  </si>
  <si>
    <t>VYHLEDÁNÍ STÁVAJÍCÍHO KABELU (MĚŘENÍ, SONDA)</t>
  </si>
  <si>
    <t>1. Položka obsahuje: – vyhledání stávajícího kabelu vn/nn v obvodu žel. stanice, na trati vč. výkopu sondy a veškerého příslušenství2. Položka neobsahuje: X3. Způsob měření:Udává se počet kusů kompletní konstrukce nebo práce.</t>
  </si>
  <si>
    <t>742Z11</t>
  </si>
  <si>
    <t>DEMONTÁŽ SLOUPU/STOŽÁRU NN VČETNĚ VEŠKERÉ VÝSTROJE</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</si>
  <si>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</si>
  <si>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743122</t>
  </si>
  <si>
    <t>OSVĚTLOVACÍ STOŽÁR PEVNÝ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</si>
  <si>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</si>
  <si>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743312</t>
  </si>
  <si>
    <t>VÝLOŽNÍK PRO MONTÁŽ SVÍTIDLA NA STOŽÁR JEDNORAMENNÝ DÉLKA VYLOŽENÍ PŘES 1 DO 2 M</t>
  </si>
  <si>
    <t>1. Položka obsahuje: – veškeré příslušenství a uzavírací nátěr, technický popis viz. projektová dokumentace2. Položka neobsahuje: X3. Způsob měření:Udává se počet kusů kompletní konstrukce nebo práce.</t>
  </si>
  <si>
    <t>743341</t>
  </si>
  <si>
    <t>VÝLOŽNÍK PRO MONTÁŽ SVÍTIDLA NA STĚNU/BETONOVÝ STOŽÁR DÉLKA VYLOŽENÍ DO 1 M</t>
  </si>
  <si>
    <t>743511</t>
  </si>
  <si>
    <t>SVÍTIDLO VENKOVNÍ VŠEOBECNÉ VÝBOJKOVÉ ULIČNÍ, MIN. IP 44, DO 150 W</t>
  </si>
  <si>
    <t>1. Položka obsahuje: – zdroj a veškeré příslušenství – technický popis viz. projektová dokumentace2. Položka neobsahuje: X3. Způsob měření:Udává se počet kusů kompletní konstrukce nebo práce.</t>
  </si>
  <si>
    <t>743552</t>
  </si>
  <si>
    <t>SVÍTIDLO VENKOVNÍ VŠEOBECNÉ LED, MIN. IP 44, PŘES 10 DO 25 W</t>
  </si>
  <si>
    <t>743Z33</t>
  </si>
  <si>
    <t>DEMONTÁŽ NOSNÝCH KONSTRUKCÍ PRO OSVĚTLENÍ</t>
  </si>
  <si>
    <t>743Z35</t>
  </si>
  <si>
    <t>DEMONTÁŽ SVÍTIDLA Z OSVĚTLOVACÍHO STOŽÁRU VÝŠKY DO 15 M</t>
  </si>
  <si>
    <t>744212</t>
  </si>
  <si>
    <t>KABELOVÁ SKŘÍŇ VENKOVNÍ PRÁZDNÁ PLASTOVÁ V KOMPAKTNÍM PILÍŘI, MIN. IP 44, DO 530 X 810-1500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</si>
  <si>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atestů2. Položka neobsahuje: – přístrojové vybavení ( jističe, stykače apod. )3. Způsob měření:Udává se počet kusů kompletní konstrukce nebo práce.</t>
  </si>
  <si>
    <t>744I01</t>
  </si>
  <si>
    <t>POJISTKOVÁ VLOŽKA DO 160 A</t>
  </si>
  <si>
    <t>1: Dle technické zprávy, výkresových příloh projektové dokumentace, TKP staveb státních drah a výkazů materiálu projektu a souhrnných částí dokumentace stavby. 
2: 13ks</t>
  </si>
  <si>
    <t>1. Položka obsahuje: – technický popis viz. projektová dokumentace2. Položka neobsahuje: X3. Způsob měření:Udává se počet kusů kompletní konstrukce nebo práce.</t>
  </si>
  <si>
    <t>74F210</t>
  </si>
  <si>
    <t>OBOUSTRANNÉ OZNAČENÍ STOŽÁRU ČÍSLY</t>
  </si>
  <si>
    <t>1. Položka obsahuje: – nátěr, očištění, odrezivění a materiál (barva, ředidlo, odrezovač), nátěr proveden dle TKP2. Položka neobsahuje: X3. Způsob měření:Udává se počet kusů kompletní konstrukce nebo práce.</t>
  </si>
  <si>
    <t>Odstranění základu stávajícího stožáru</t>
  </si>
  <si>
    <t>D.2.4</t>
  </si>
  <si>
    <t>Ostatní stavební objekty</t>
  </si>
  <si>
    <t xml:space="preserve">  SO 01-38-01</t>
  </si>
  <si>
    <t>Kácení a náhradní výsadba</t>
  </si>
  <si>
    <t>SO 01-38-01</t>
  </si>
  <si>
    <t>R015160</t>
  </si>
  <si>
    <t>POPLATKY ZA LIKVIDACI ODPADŮ NEKONTAMINOVANÝCH VČETNĚ DOPRAVY NA SKLÁDKU A VEŠKERÉ MANIPULACE- 02 01 03 SMÝCENÉ STROMY A KEŘE</t>
  </si>
  <si>
    <t>Smýcení křovin 100n2=1m3=0,7t  
Stromy:  
průměr 30cm - 1ks = 0,08t  
průměr 30cm-50cm - 1ks = 0,26t  
průměr 50cm-70cm - 1ks = 0,8t  
průměr 70cm-100cm - 1ks = 2t</t>
  </si>
  <si>
    <t>1: Dle technické zprávy, výkresových příloh projektové dokumentace, TKP staveb státních drah a výkazů materiálu projektu a souhrnných částí dokumentace stavby. 
2: (112,5m2/100*0,7t/m3)+(4ks*0,26t+3ks*0,8t+3ks*2t)</t>
  </si>
  <si>
    <t>R015340</t>
  </si>
  <si>
    <t>POPLATKY ZA LIKVIDACI ODPADŮ NEKONTAMINOVANÝCH VČETNĚ DOPRAVY NA SKLÁDKU A VEŠKERÉ MANIPULACE- 02 01 03 PAŘEZY</t>
  </si>
  <si>
    <t>1: Dle technické zprávy, výkresových příloh projektové dokumentace, TKP staveb státních drah a výkazů materiálu projektu a souhrnných částí dokumentace stavby. 
2: 10ks</t>
  </si>
  <si>
    <t>11120</t>
  </si>
  <si>
    <t>ODSTRANĚNÍ KŘOVIN</t>
  </si>
  <si>
    <t>Svah za budovou ubytovny</t>
  </si>
  <si>
    <t>1: Dle technické zprávy, výkresových příloh projektové dokumentace, TKP staveb státních drah a výkazů materiálu projektu a souhrnných částí dokumentace stavby. 
2: 45m*2,5m</t>
  </si>
  <si>
    <t>odstranění křovin a stromů do průměru 100 mmdoprava dřevin bez ohledu na vzdálenostspálení na hromadách nebo štěpkování</t>
  </si>
  <si>
    <t>11201</t>
  </si>
  <si>
    <t>KÁCENÍ STROMŮ D KMENE DO 0,5M S ODSTRANĚNÍM PAŘEZŮ</t>
  </si>
  <si>
    <t>Kácení stromů se měří v [ks] poražených stromů (průměr stromů se měří ve výšce 1,3m nad terénem) a zahrnuje zejména:- poražení stromu a osekání větví- spálení větví na hromadách nebo štěpkování- dopravu a uložení kmenů, případné další práce s nimi dle pokynů zadávací dokumentaceOdstranění pařezů se měří v [ks] vytrhaných nebo vykopaných pařezů a zahrnuje zejména:- vytrhání nebo vykopání pařezů- veškeré zemní práce spojené s odstraněním pařezů- dopravu a uložení pařezů, případně další práce s nimi dle pokynů zadávací dokumentace- zásyp jam po pařezech</t>
  </si>
  <si>
    <t>11202</t>
  </si>
  <si>
    <t>KÁCENÍ STROMŮ D KMENE DO 0,9M S ODSTRANĚNÍM PAŘEZŮ</t>
  </si>
  <si>
    <t>11204</t>
  </si>
  <si>
    <t>KÁCENÍ STROMŮ D KMENE DO 0,3M S ODSTRANĚNÍM PAŘEZŮ</t>
  </si>
  <si>
    <t>18461</t>
  </si>
  <si>
    <t>MULČOVÁNÍ</t>
  </si>
  <si>
    <t>Včetně mulče</t>
  </si>
  <si>
    <t>1: Dle technické zprávy, výkresových příloh projektové dokumentace, TKP staveb státních drah a výkazů materiálu projektu a souhrnných částí dokumentace stavby. 
2: 20m2</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</si>
  <si>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</si>
  <si>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</si>
  <si>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</si>
  <si>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10 dřevin po dobu 5 let</t>
  </si>
  <si>
    <t>1: Dle technické zprávy, výkresových příloh projektové dokumentace, TKP staveb státních drah a výkazů materiálu projektu a souhrnných částí dokumentace stavby. 
2: 20m2*5</t>
  </si>
  <si>
    <t>položka zahrnuje chemické odplevelení a doplnění chybějícího mulče</t>
  </si>
  <si>
    <t>18472</t>
  </si>
  <si>
    <t>OŠETŘENÍ DŘEVIN SOLITERNÍCH</t>
  </si>
  <si>
    <t>1: Dle technické zprávy, výkresových příloh projektové dokumentace, TKP staveb státních drah a výkazů materiálu projektu a souhrnných částí dokumentace stavby. 
2: 10ks*5</t>
  </si>
  <si>
    <t>odplevelení s nakypřením, vypletí, řezem, hnojením, odstranění poškozených částí dřevin s případným složením odpadu na hromady, naložením na dopravní prostředek, odvozem a složením</t>
  </si>
  <si>
    <t>184721</t>
  </si>
  <si>
    <t>ZDRAVOTNÍ ŘEZ VĚTVÍ STROMŮ KMENE D DO 50CM</t>
  </si>
  <si>
    <t>zahrnuje:odstranění větví suchých a odumírajícíchodstranění větví nevhodných po stránce tvaru a budoucího vývoje korunyodstranění větví napadených patogenními organismyodstranění větví se silně sníženou vitalitouodstranění sekundárních výhonů</t>
  </si>
  <si>
    <t>18600</t>
  </si>
  <si>
    <t>ZALÉVÁNÍ VODOU</t>
  </si>
  <si>
    <t>Včetně vody</t>
  </si>
  <si>
    <t>1: Dle technické zprávy, výkresových příloh projektové dokumentace, TKP staveb státních drah a výkazů materiálu projektu a souhrnných částí dokumentace stavby. 
2: 10ks*2,6m3</t>
  </si>
  <si>
    <t>R11202</t>
  </si>
  <si>
    <t>KÁCENÍ STROMŮ D KMENE DO 0,9M S ODSTRANĚNÍM PAŘEZŮ VČETNĚ PŘÍPLATKU ZA RIZIKOVÉ KÁCENÍ</t>
  </si>
  <si>
    <t>Topol černý vlašský (2 kmeny)  
Předpokládá se kácení stromolezecky</t>
  </si>
  <si>
    <t>R184B14</t>
  </si>
  <si>
    <t>VYSAZOVÁNÍ STROMŮ LISTNATÝCH S BALEM OBVOD KMENE DO 14CM, PODCHOZÍ VÝŠ MIN 2,5M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</si>
  <si>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pod.Obvod kmene se měří ve výšce 1,00m nad zemí.položka zahrnuje veškerý materiál, výrobky a polotovary, včetně mimostaveništní a vnitrostaveništní dopravy (rovněž přesuny), včetně naložení a složení, případně s uložením</t>
  </si>
  <si>
    <t>R901</t>
  </si>
  <si>
    <t>SAZENICE STROM - Tilia euchlora</t>
  </si>
  <si>
    <t>Vk 3x přesazovaná, ok 12-14 cm, zemní bal</t>
  </si>
  <si>
    <t>položka zahrnuje:- dodání sazenice stromu předepsaného obvodu včetně zemního balu a kotvívích prvků</t>
  </si>
  <si>
    <t>R902</t>
  </si>
  <si>
    <t>SAZENICE STROM - Quercus robur "Fastigiata"</t>
  </si>
  <si>
    <t>R903</t>
  </si>
  <si>
    <t>SAZENICE STROM - Aesculus x carnea</t>
  </si>
  <si>
    <t>R904</t>
  </si>
  <si>
    <t>SAZENICE STROM - Juglans regia</t>
  </si>
  <si>
    <t xml:space="preserve">  SO 98-98</t>
  </si>
  <si>
    <t>Všeobecný objekt</t>
  </si>
  <si>
    <t>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</si>
  <si>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</si>
  <si>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</si>
  <si>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</si>
  <si>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</si>
  <si>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</si>
  <si>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</si>
  <si>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</si>
  <si>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</si>
  <si>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</si>
  <si>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</si>
  <si>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</si>
  <si>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</si>
  <si>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</si>
  <si>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</si>
  <si>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</si>
  <si>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</si>
  <si>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Vypracování PDPS u vybraných D.1, D.2</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</si>
  <si>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SO a PS:</t>
  </si>
  <si>
    <t>Ostatní</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</si>
  <si>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</si>
  <si>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</si>
  <si>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</si>
  <si>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</si>
  <si>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</si>
  <si>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</si>
  <si>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</si>
  <si>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</si>
  <si>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</si>
  <si>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Nájmy hrazené zhotovitelem stavby</t>
  </si>
  <si>
    <t>Dočasné zábory  
ČD - 478m2  
soukromí vlastníci - 672m2  
město Brno - jednotná taxa 5 000,-/měsíc (únor-prosinec)</t>
  </si>
  <si>
    <t>Položka zahrnuje veškeré činnosti nezbytné k zajištění daných úkonů dle PD část H Doklady, po dobu realizace stavby či po dobu nutnou k realizaci stavby.</t>
  </si>
  <si>
    <t>VSEOB008</t>
  </si>
  <si>
    <t>Zajištění veřejných zájmů</t>
  </si>
  <si>
    <t>Vypracování a schválení dokumentace DIO  
Nájemné za dočasné svislé DZ a provizorní zastávky BUS  
Poplatky DPMB (označení provizorních zastávek)</t>
  </si>
  <si>
    <t>Položka zahrnuje veškeré činnosti nezbytné k zajištění daných úkonů k realizaci stavby.</t>
  </si>
  <si>
    <t>VSEOB009</t>
  </si>
  <si>
    <t>Publicita</t>
  </si>
  <si>
    <t>Zajištění propagace stavby dle podmínek poskytovatele dotace</t>
  </si>
  <si>
    <t>v předepsaném rozsahu a počtu dle ZTP</t>
  </si>
  <si>
    <t>VSEOB010</t>
  </si>
  <si>
    <t>Exkurze</t>
  </si>
  <si>
    <t>2x ročně</t>
  </si>
  <si>
    <t>dle Obchodních podmínek</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</si>
</sst>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styles" Target="styles.xml" /><Relationship Id="rId21" Type="http://schemas.openxmlformats.org/officeDocument/2006/relationships/sharedStrings" Target="sharedStrings.xml" /><Relationship Id="rId2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0+C10+C12+C14+C21+C25+C27+C32</f>
      </c>
    </row>
    <row r="7" spans="2:3" ht="12.75" customHeight="1">
      <c r="B7" s="8" t="s">
        <v>7</v>
      </c>
      <c s="10">
        <f>0+E10+E12+E14+E21+E25+E27+E32</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01-28-01'!K8+'PS 01-28-01'!M8</f>
      </c>
      <c s="14">
        <f>C11*0.21</f>
      </c>
      <c s="14">
        <f>C11+D11</f>
      </c>
      <c s="13">
        <f>'PS 01-28-01'!T7</f>
      </c>
    </row>
    <row r="12" spans="1:6" ht="12.75">
      <c r="A12" s="11" t="s">
        <v>144</v>
      </c>
      <c s="12" t="s">
        <v>145</v>
      </c>
      <c s="14">
        <f>0+C13</f>
      </c>
      <c s="14">
        <f>C12*0.21</f>
      </c>
      <c s="14">
        <f>0+E13</f>
      </c>
      <c s="13">
        <f>0+F13</f>
      </c>
    </row>
    <row r="13" spans="1:6" ht="12.75">
      <c r="A13" s="11" t="s">
        <v>146</v>
      </c>
      <c s="12" t="s">
        <v>147</v>
      </c>
      <c s="14">
        <f>'PS 01-10-01'!K8+'PS 01-10-01'!M8</f>
      </c>
      <c s="14">
        <f>C13*0.21</f>
      </c>
      <c s="14">
        <f>C13+D13</f>
      </c>
      <c s="13">
        <f>'PS 01-10-01'!T7</f>
      </c>
    </row>
    <row r="14" spans="1:6" ht="12.75">
      <c r="A14" s="11" t="s">
        <v>379</v>
      </c>
      <c s="12" t="s">
        <v>380</v>
      </c>
      <c s="14">
        <f>0+C15+C16+C17+C18+C19+C20</f>
      </c>
      <c s="14">
        <f>C14*0.21</f>
      </c>
      <c s="14">
        <f>0+E15+E16+E17+E18+E19+E20</f>
      </c>
      <c s="13">
        <f>0+F15+F16+F17+F18+F19+F20</f>
      </c>
    </row>
    <row r="15" spans="1:6" ht="12.75">
      <c r="A15" s="11" t="s">
        <v>381</v>
      </c>
      <c s="12" t="s">
        <v>382</v>
      </c>
      <c s="14">
        <f>'SO 01-16-01'!K8+'SO 01-16-01'!M8</f>
      </c>
      <c s="14">
        <f>C15*0.21</f>
      </c>
      <c s="14">
        <f>C15+D15</f>
      </c>
      <c s="13">
        <f>'SO 01-16-01'!T7</f>
      </c>
    </row>
    <row r="16" spans="1:6" ht="12.75">
      <c r="A16" s="11" t="s">
        <v>463</v>
      </c>
      <c s="12" t="s">
        <v>464</v>
      </c>
      <c s="14">
        <f>'SO 01-17-01'!K8+'SO 01-17-01'!M8</f>
      </c>
      <c s="14">
        <f>C16*0.21</f>
      </c>
      <c s="14">
        <f>C16+D16</f>
      </c>
      <c s="13">
        <f>'SO 01-17-01'!T7</f>
      </c>
    </row>
    <row r="17" spans="1:6" ht="12.75">
      <c r="A17" s="11" t="s">
        <v>561</v>
      </c>
      <c s="12" t="s">
        <v>562</v>
      </c>
      <c s="14">
        <f>'SO 01-17-01.1'!K8+'SO 01-17-01.1'!M8</f>
      </c>
      <c s="14">
        <f>C17*0.21</f>
      </c>
      <c s="14">
        <f>C17+D17</f>
      </c>
      <c s="13">
        <f>'SO 01-17-01.1'!T7</f>
      </c>
    </row>
    <row r="18" spans="1:6" ht="12.75">
      <c r="A18" s="11" t="s">
        <v>569</v>
      </c>
      <c s="12" t="s">
        <v>570</v>
      </c>
      <c s="14">
        <f>'SO 02-16-01'!K8+'SO 02-16-01'!M8</f>
      </c>
      <c s="14">
        <f>C18*0.21</f>
      </c>
      <c s="14">
        <f>C18+D18</f>
      </c>
      <c s="13">
        <f>'SO 02-16-01'!T7</f>
      </c>
    </row>
    <row r="19" spans="1:6" ht="12.75">
      <c r="A19" s="11" t="s">
        <v>764</v>
      </c>
      <c s="12" t="s">
        <v>765</v>
      </c>
      <c s="14">
        <f>'SO 02-17-01'!K8+'SO 02-17-01'!M8</f>
      </c>
      <c s="14">
        <f>C19*0.21</f>
      </c>
      <c s="14">
        <f>C19+D19</f>
      </c>
      <c s="13">
        <f>'SO 02-17-01'!T7</f>
      </c>
    </row>
    <row r="20" spans="1:6" ht="25.5">
      <c r="A20" s="11" t="s">
        <v>865</v>
      </c>
      <c s="12" t="s">
        <v>866</v>
      </c>
      <c s="14">
        <f>'SO 02-17-01.1'!K8+'SO 02-17-01.1'!M8</f>
      </c>
      <c s="14">
        <f>C20*0.21</f>
      </c>
      <c s="14">
        <f>C20+D20</f>
      </c>
      <c s="13">
        <f>'SO 02-17-01.1'!T7</f>
      </c>
    </row>
    <row r="21" spans="1:6" ht="12.75">
      <c r="A21" s="11" t="s">
        <v>871</v>
      </c>
      <c s="12" t="s">
        <v>872</v>
      </c>
      <c s="14">
        <f>0+C22+C23+C24</f>
      </c>
      <c s="14">
        <f>C21*0.21</f>
      </c>
      <c s="14">
        <f>0+E22+E23+E24</f>
      </c>
      <c s="13">
        <f>0+F22+F23+F24</f>
      </c>
    </row>
    <row r="22" spans="1:6" ht="12.75">
      <c r="A22" s="11" t="s">
        <v>873</v>
      </c>
      <c s="12" t="s">
        <v>874</v>
      </c>
      <c s="14">
        <f>'SO 01-19-01'!K8+'SO 01-19-01'!M8</f>
      </c>
      <c s="14">
        <f>C22*0.21</f>
      </c>
      <c s="14">
        <f>C22+D22</f>
      </c>
      <c s="13">
        <f>'SO 01-19-01'!T7</f>
      </c>
    </row>
    <row r="23" spans="1:6" ht="12.75">
      <c r="A23" s="11" t="s">
        <v>1292</v>
      </c>
      <c s="12" t="s">
        <v>1293</v>
      </c>
      <c s="14">
        <f>'SO 02-19-01'!K8+'SO 02-19-01'!M8</f>
      </c>
      <c s="14">
        <f>C23*0.21</f>
      </c>
      <c s="14">
        <f>C23+D23</f>
      </c>
      <c s="13">
        <f>'SO 02-19-01'!T7</f>
      </c>
    </row>
    <row r="24" spans="1:6" ht="12.75">
      <c r="A24" s="11" t="s">
        <v>1452</v>
      </c>
      <c s="12" t="s">
        <v>1453</v>
      </c>
      <c s="14">
        <f>'SO 02-19-02'!K8+'SO 02-19-02'!M8</f>
      </c>
      <c s="14">
        <f>C24*0.21</f>
      </c>
      <c s="14">
        <f>C24+D24</f>
      </c>
      <c s="13">
        <f>'SO 02-19-02'!T7</f>
      </c>
    </row>
    <row r="25" spans="1:6" ht="12.75">
      <c r="A25" s="11" t="s">
        <v>1496</v>
      </c>
      <c s="12" t="s">
        <v>1497</v>
      </c>
      <c s="14">
        <f>0+C26</f>
      </c>
      <c s="14">
        <f>C25*0.21</f>
      </c>
      <c s="14">
        <f>0+E26</f>
      </c>
      <c s="13">
        <f>0+F26</f>
      </c>
    </row>
    <row r="26" spans="1:6" ht="12.75">
      <c r="A26" s="11" t="s">
        <v>1498</v>
      </c>
      <c s="12" t="s">
        <v>1499</v>
      </c>
      <c s="14">
        <f>'SO 01-18-01'!K8+'SO 01-18-01'!M8</f>
      </c>
      <c s="14">
        <f>C26*0.21</f>
      </c>
      <c s="14">
        <f>C26+D26</f>
      </c>
      <c s="13">
        <f>'SO 01-18-01'!T7</f>
      </c>
    </row>
    <row r="27" spans="1:6" ht="12.75">
      <c r="A27" s="11" t="s">
        <v>1568</v>
      </c>
      <c s="12" t="s">
        <v>1569</v>
      </c>
      <c s="14">
        <f>0+C28+C29+C30+C31</f>
      </c>
      <c s="14">
        <f>C27*0.21</f>
      </c>
      <c s="14">
        <f>0+E28+E29+E30+E31</f>
      </c>
      <c s="13">
        <f>0+F28+F29+F30+F31</f>
      </c>
    </row>
    <row r="28" spans="1:6" ht="12.75">
      <c r="A28" s="11" t="s">
        <v>1570</v>
      </c>
      <c s="12" t="s">
        <v>1571</v>
      </c>
      <c s="14">
        <f>'SO 01-01-01'!K8+'SO 01-01-01'!M8</f>
      </c>
      <c s="14">
        <f>C28*0.21</f>
      </c>
      <c s="14">
        <f>C28+D28</f>
      </c>
      <c s="13">
        <f>'SO 01-01-01'!T7</f>
      </c>
    </row>
    <row r="29" spans="1:6" ht="12.75">
      <c r="A29" s="11" t="s">
        <v>1809</v>
      </c>
      <c s="12" t="s">
        <v>1810</v>
      </c>
      <c s="14">
        <f>'SO 01-04-01'!K8+'SO 01-04-01'!M8</f>
      </c>
      <c s="14">
        <f>C29*0.21</f>
      </c>
      <c s="14">
        <f>C29+D29</f>
      </c>
      <c s="13">
        <f>'SO 01-04-01'!T7</f>
      </c>
    </row>
    <row r="30" spans="1:6" ht="12.75">
      <c r="A30" s="11" t="s">
        <v>1842</v>
      </c>
      <c s="12" t="s">
        <v>1843</v>
      </c>
      <c s="14">
        <f>'SO 01-04-02'!K8+'SO 01-04-02'!M8</f>
      </c>
      <c s="14">
        <f>C30*0.21</f>
      </c>
      <c s="14">
        <f>C30+D30</f>
      </c>
      <c s="13">
        <f>'SO 01-04-02'!T7</f>
      </c>
    </row>
    <row r="31" spans="1:6" ht="12.75">
      <c r="A31" s="11" t="s">
        <v>1928</v>
      </c>
      <c s="12" t="s">
        <v>1929</v>
      </c>
      <c s="14">
        <f>'SO 01-06-01'!K8+'SO 01-06-01'!M8</f>
      </c>
      <c s="14">
        <f>C31*0.21</f>
      </c>
      <c s="14">
        <f>C31+D31</f>
      </c>
      <c s="13">
        <f>'SO 01-06-01'!T7</f>
      </c>
    </row>
    <row r="32" spans="1:6" ht="12.75">
      <c r="A32" s="11" t="s">
        <v>2031</v>
      </c>
      <c s="12" t="s">
        <v>2032</v>
      </c>
      <c s="14">
        <f>0+C33+C34</f>
      </c>
      <c s="14">
        <f>C32*0.21</f>
      </c>
      <c s="14">
        <f>0+E33+E34</f>
      </c>
      <c s="13">
        <f>0+F33+F34</f>
      </c>
    </row>
    <row r="33" spans="1:6" ht="12.75">
      <c r="A33" s="11" t="s">
        <v>2033</v>
      </c>
      <c s="12" t="s">
        <v>2034</v>
      </c>
      <c s="14">
        <f>'SO 01-38-01'!K8+'SO 01-38-01'!M8</f>
      </c>
      <c s="14">
        <f>C33*0.21</f>
      </c>
      <c s="14">
        <f>C33+D33</f>
      </c>
      <c s="13">
        <f>'SO 01-38-01'!T7</f>
      </c>
    </row>
    <row r="34" spans="1:6" ht="12.75">
      <c r="A34" s="11" t="s">
        <v>2092</v>
      </c>
      <c s="12" t="s">
        <v>2093</v>
      </c>
      <c s="14">
        <f>'SO 98-98'!K8+'SO 98-98'!M8</f>
      </c>
      <c s="14">
        <f>C34*0.21</f>
      </c>
      <c s="14">
        <f>C34+D34</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3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871</v>
      </c>
      <c s="41">
        <f>Rekapitulace!C21</f>
      </c>
      <c s="20" t="s">
        <v>0</v>
      </c>
      <c t="s">
        <v>23</v>
      </c>
      <c t="s">
        <v>27</v>
      </c>
    </row>
    <row r="4" spans="1:16" ht="32" customHeight="1">
      <c r="A4" s="24" t="s">
        <v>20</v>
      </c>
      <c s="25" t="s">
        <v>28</v>
      </c>
      <c s="27" t="s">
        <v>871</v>
      </c>
      <c r="E4" s="26" t="s">
        <v>872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COUNTIFS(L8:L381,"=0",A8:A381,"P")+COUNTIFS(L8:L381,"",A8:A381,"P")+SUM(Q8:Q381)</f>
      </c>
    </row>
    <row r="8" spans="1:13" ht="12.75">
      <c r="A8" t="s">
        <v>44</v>
      </c>
      <c r="C8" s="28" t="s">
        <v>875</v>
      </c>
      <c r="E8" s="30" t="s">
        <v>874</v>
      </c>
      <c r="J8" s="29">
        <f>0+J9+J18+J43+J68+J117+J158+J195+J204+J213+J274+J291+J348</f>
      </c>
      <c s="29">
        <f>0+K9+K18+K43+K68+K117+K158+K195+K204+K213+K274+K291+K348</f>
      </c>
      <c s="29">
        <f>0+L9+L18+L43+L68+L117+L158+L195+L204+L213+L274+L291+L348</f>
      </c>
      <c s="29">
        <f>0+M9+M18+M43+M68+M117+M158+M195+M204+M213+M274+M291+M348</f>
      </c>
    </row>
    <row r="9" spans="1:13" ht="12.75">
      <c r="A9" t="s">
        <v>46</v>
      </c>
      <c r="C9" s="31" t="s">
        <v>149</v>
      </c>
      <c r="E9" s="33" t="s">
        <v>384</v>
      </c>
      <c r="J9" s="32">
        <f>0</f>
      </c>
      <c s="32">
        <f>0</f>
      </c>
      <c s="32">
        <f>0+L10+L14</f>
      </c>
      <c s="32">
        <f>0+M10+M14</f>
      </c>
    </row>
    <row r="10" spans="1:16" ht="12.75">
      <c r="A10" t="s">
        <v>49</v>
      </c>
      <c s="34" t="s">
        <v>50</v>
      </c>
      <c s="34" t="s">
        <v>876</v>
      </c>
      <c s="35" t="s">
        <v>5</v>
      </c>
      <c s="6" t="s">
        <v>467</v>
      </c>
      <c s="36" t="s">
        <v>468</v>
      </c>
      <c s="37">
        <v>1</v>
      </c>
      <c s="36">
        <v>0</v>
      </c>
      <c s="36">
        <f>ROUND(G10*H10,6)</f>
      </c>
      <c r="L10" s="38">
        <v>0</v>
      </c>
      <c s="32">
        <f>ROUND(ROUND(L10,2)*ROUND(G10,3),2)</f>
      </c>
      <c s="36" t="s">
        <v>54</v>
      </c>
      <c>
        <f>(M10*21)/100</f>
      </c>
      <c t="s">
        <v>27</v>
      </c>
    </row>
    <row r="11" spans="1:5" ht="25.5">
      <c r="A11" s="35" t="s">
        <v>55</v>
      </c>
      <c r="E11" s="39" t="s">
        <v>877</v>
      </c>
    </row>
    <row r="12" spans="1:5" ht="38.25">
      <c r="A12" s="35" t="s">
        <v>56</v>
      </c>
      <c r="E12" s="40" t="s">
        <v>577</v>
      </c>
    </row>
    <row r="13" spans="1:5" ht="12.75">
      <c r="A13" t="s">
        <v>58</v>
      </c>
      <c r="E13" s="39" t="s">
        <v>471</v>
      </c>
    </row>
    <row r="14" spans="1:16" ht="12.75">
      <c r="A14" t="s">
        <v>49</v>
      </c>
      <c s="34" t="s">
        <v>27</v>
      </c>
      <c s="34" t="s">
        <v>876</v>
      </c>
      <c s="35" t="s">
        <v>50</v>
      </c>
      <c s="6" t="s">
        <v>467</v>
      </c>
      <c s="36" t="s">
        <v>468</v>
      </c>
      <c s="37">
        <v>1</v>
      </c>
      <c s="36">
        <v>0</v>
      </c>
      <c s="36">
        <f>ROUND(G14*H14,6)</f>
      </c>
      <c r="L14" s="38">
        <v>0</v>
      </c>
      <c s="32">
        <f>ROUND(ROUND(L14,2)*ROUND(G14,3),2)</f>
      </c>
      <c s="36" t="s">
        <v>54</v>
      </c>
      <c>
        <f>(M14*21)/100</f>
      </c>
      <c t="s">
        <v>27</v>
      </c>
    </row>
    <row r="15" spans="1:5" ht="12.75">
      <c r="A15" s="35" t="s">
        <v>55</v>
      </c>
      <c r="E15" s="39" t="s">
        <v>878</v>
      </c>
    </row>
    <row r="16" spans="1:5" ht="38.25">
      <c r="A16" s="35" t="s">
        <v>56</v>
      </c>
      <c r="E16" s="40" t="s">
        <v>577</v>
      </c>
    </row>
    <row r="17" spans="1:5" ht="12.75">
      <c r="A17" t="s">
        <v>58</v>
      </c>
      <c r="E17" s="39" t="s">
        <v>471</v>
      </c>
    </row>
    <row r="18" spans="1:13" ht="12.75">
      <c r="A18" t="s">
        <v>46</v>
      </c>
      <c r="C18" s="31" t="s">
        <v>47</v>
      </c>
      <c r="E18" s="33" t="s">
        <v>389</v>
      </c>
      <c r="J18" s="32">
        <f>0</f>
      </c>
      <c s="32">
        <f>0</f>
      </c>
      <c s="32">
        <f>0+L19+L23+L27+L31+L35+L39</f>
      </c>
      <c s="32">
        <f>0+M19+M23+M27+M31+M35+M39</f>
      </c>
    </row>
    <row r="19" spans="1:16" ht="38.25">
      <c r="A19" t="s">
        <v>49</v>
      </c>
      <c s="34" t="s">
        <v>26</v>
      </c>
      <c s="34" t="s">
        <v>51</v>
      </c>
      <c s="35" t="s">
        <v>5</v>
      </c>
      <c s="6" t="s">
        <v>879</v>
      </c>
      <c s="36" t="s">
        <v>53</v>
      </c>
      <c s="37">
        <v>4663.17</v>
      </c>
      <c s="36">
        <v>0</v>
      </c>
      <c s="36">
        <f>ROUND(G19*H19,6)</f>
      </c>
      <c r="L19" s="38">
        <v>0</v>
      </c>
      <c s="32">
        <f>ROUND(ROUND(L19,2)*ROUND(G19,3),2)</f>
      </c>
      <c s="36" t="s">
        <v>54</v>
      </c>
      <c>
        <f>(M19*21)/100</f>
      </c>
      <c t="s">
        <v>27</v>
      </c>
    </row>
    <row r="20" spans="1:5" ht="12.75">
      <c r="A20" s="35" t="s">
        <v>55</v>
      </c>
      <c r="E20" s="39" t="s">
        <v>880</v>
      </c>
    </row>
    <row r="21" spans="1:5" ht="51">
      <c r="A21" s="35" t="s">
        <v>56</v>
      </c>
      <c r="E21" s="40" t="s">
        <v>881</v>
      </c>
    </row>
    <row r="22" spans="1:5" ht="242.25">
      <c r="A22" t="s">
        <v>58</v>
      </c>
      <c r="E22" s="39" t="s">
        <v>59</v>
      </c>
    </row>
    <row r="23" spans="1:16" ht="38.25">
      <c r="A23" t="s">
        <v>49</v>
      </c>
      <c s="34" t="s">
        <v>65</v>
      </c>
      <c s="34" t="s">
        <v>882</v>
      </c>
      <c s="35" t="s">
        <v>5</v>
      </c>
      <c s="6" t="s">
        <v>883</v>
      </c>
      <c s="36" t="s">
        <v>53</v>
      </c>
      <c s="37">
        <v>143.64</v>
      </c>
      <c s="36">
        <v>0</v>
      </c>
      <c s="36">
        <f>ROUND(G23*H23,6)</f>
      </c>
      <c r="L23" s="38">
        <v>0</v>
      </c>
      <c s="32">
        <f>ROUND(ROUND(L23,2)*ROUND(G23,3),2)</f>
      </c>
      <c s="36" t="s">
        <v>54</v>
      </c>
      <c>
        <f>(M23*21)/100</f>
      </c>
      <c t="s">
        <v>27</v>
      </c>
    </row>
    <row r="24" spans="1:5" ht="12.75">
      <c r="A24" s="35" t="s">
        <v>55</v>
      </c>
      <c r="E24" s="39" t="s">
        <v>884</v>
      </c>
    </row>
    <row r="25" spans="1:5" ht="38.25">
      <c r="A25" s="35" t="s">
        <v>56</v>
      </c>
      <c r="E25" s="40" t="s">
        <v>885</v>
      </c>
    </row>
    <row r="26" spans="1:5" ht="242.25">
      <c r="A26" t="s">
        <v>58</v>
      </c>
      <c r="E26" s="39" t="s">
        <v>59</v>
      </c>
    </row>
    <row r="27" spans="1:16" ht="38.25">
      <c r="A27" t="s">
        <v>49</v>
      </c>
      <c s="34" t="s">
        <v>71</v>
      </c>
      <c s="34" t="s">
        <v>393</v>
      </c>
      <c s="35" t="s">
        <v>5</v>
      </c>
      <c s="6" t="s">
        <v>394</v>
      </c>
      <c s="36" t="s">
        <v>53</v>
      </c>
      <c s="37">
        <v>719.133</v>
      </c>
      <c s="36">
        <v>0</v>
      </c>
      <c s="36">
        <f>ROUND(G27*H27,6)</f>
      </c>
      <c r="L27" s="38">
        <v>0</v>
      </c>
      <c s="32">
        <f>ROUND(ROUND(L27,2)*ROUND(G27,3),2)</f>
      </c>
      <c s="36" t="s">
        <v>54</v>
      </c>
      <c>
        <f>(M27*21)/100</f>
      </c>
      <c t="s">
        <v>27</v>
      </c>
    </row>
    <row r="28" spans="1:5" ht="12.75">
      <c r="A28" s="35" t="s">
        <v>55</v>
      </c>
      <c r="E28" s="39" t="s">
        <v>886</v>
      </c>
    </row>
    <row r="29" spans="1:5" ht="38.25">
      <c r="A29" s="35" t="s">
        <v>56</v>
      </c>
      <c r="E29" s="40" t="s">
        <v>887</v>
      </c>
    </row>
    <row r="30" spans="1:5" ht="242.25">
      <c r="A30" t="s">
        <v>58</v>
      </c>
      <c r="E30" s="39" t="s">
        <v>59</v>
      </c>
    </row>
    <row r="31" spans="1:16" ht="38.25">
      <c r="A31" t="s">
        <v>49</v>
      </c>
      <c s="34" t="s">
        <v>75</v>
      </c>
      <c s="34" t="s">
        <v>888</v>
      </c>
      <c s="35" t="s">
        <v>5</v>
      </c>
      <c s="6" t="s">
        <v>889</v>
      </c>
      <c s="36" t="s">
        <v>53</v>
      </c>
      <c s="37">
        <v>0.054</v>
      </c>
      <c s="36">
        <v>0</v>
      </c>
      <c s="36">
        <f>ROUND(G31*H31,6)</f>
      </c>
      <c r="L31" s="38">
        <v>0</v>
      </c>
      <c s="32">
        <f>ROUND(ROUND(L31,2)*ROUND(G31,3),2)</f>
      </c>
      <c s="36" t="s">
        <v>54</v>
      </c>
      <c>
        <f>(M31*21)/100</f>
      </c>
      <c t="s">
        <v>27</v>
      </c>
    </row>
    <row r="32" spans="1:5" ht="12.75">
      <c r="A32" s="35" t="s">
        <v>55</v>
      </c>
      <c r="E32" s="39" t="s">
        <v>890</v>
      </c>
    </row>
    <row r="33" spans="1:5" ht="38.25">
      <c r="A33" s="35" t="s">
        <v>56</v>
      </c>
      <c r="E33" s="40" t="s">
        <v>891</v>
      </c>
    </row>
    <row r="34" spans="1:5" ht="242.25">
      <c r="A34" t="s">
        <v>58</v>
      </c>
      <c r="E34" s="39" t="s">
        <v>59</v>
      </c>
    </row>
    <row r="35" spans="1:16" ht="25.5">
      <c r="A35" t="s">
        <v>49</v>
      </c>
      <c s="34" t="s">
        <v>80</v>
      </c>
      <c s="34" t="s">
        <v>582</v>
      </c>
      <c s="35" t="s">
        <v>5</v>
      </c>
      <c s="6" t="s">
        <v>583</v>
      </c>
      <c s="36" t="s">
        <v>53</v>
      </c>
      <c s="37">
        <v>2093.488</v>
      </c>
      <c s="36">
        <v>0</v>
      </c>
      <c s="36">
        <f>ROUND(G35*H35,6)</f>
      </c>
      <c r="L35" s="38">
        <v>0</v>
      </c>
      <c s="32">
        <f>ROUND(ROUND(L35,2)*ROUND(G35,3),2)</f>
      </c>
      <c s="36" t="s">
        <v>54</v>
      </c>
      <c>
        <f>(M35*21)/100</f>
      </c>
      <c t="s">
        <v>27</v>
      </c>
    </row>
    <row r="36" spans="1:5" ht="12.75">
      <c r="A36" s="35" t="s">
        <v>55</v>
      </c>
      <c r="E36" s="39" t="s">
        <v>892</v>
      </c>
    </row>
    <row r="37" spans="1:5" ht="38.25">
      <c r="A37" s="35" t="s">
        <v>56</v>
      </c>
      <c r="E37" s="40" t="s">
        <v>893</v>
      </c>
    </row>
    <row r="38" spans="1:5" ht="242.25">
      <c r="A38" t="s">
        <v>58</v>
      </c>
      <c r="E38" s="39" t="s">
        <v>59</v>
      </c>
    </row>
    <row r="39" spans="1:16" ht="38.25">
      <c r="A39" t="s">
        <v>49</v>
      </c>
      <c s="34" t="s">
        <v>85</v>
      </c>
      <c s="34" t="s">
        <v>894</v>
      </c>
      <c s="35" t="s">
        <v>5</v>
      </c>
      <c s="6" t="s">
        <v>895</v>
      </c>
      <c s="36" t="s">
        <v>53</v>
      </c>
      <c s="37">
        <v>4.968</v>
      </c>
      <c s="36">
        <v>0</v>
      </c>
      <c s="36">
        <f>ROUND(G39*H39,6)</f>
      </c>
      <c r="L39" s="38">
        <v>0</v>
      </c>
      <c s="32">
        <f>ROUND(ROUND(L39,2)*ROUND(G39,3),2)</f>
      </c>
      <c s="36" t="s">
        <v>54</v>
      </c>
      <c>
        <f>(M39*21)/100</f>
      </c>
      <c t="s">
        <v>27</v>
      </c>
    </row>
    <row r="40" spans="1:5" ht="12.75">
      <c r="A40" s="35" t="s">
        <v>55</v>
      </c>
      <c r="E40" s="39" t="s">
        <v>896</v>
      </c>
    </row>
    <row r="41" spans="1:5" ht="38.25">
      <c r="A41" s="35" t="s">
        <v>56</v>
      </c>
      <c r="E41" s="40" t="s">
        <v>897</v>
      </c>
    </row>
    <row r="42" spans="1:5" ht="242.25">
      <c r="A42" t="s">
        <v>58</v>
      </c>
      <c r="E42" s="39" t="s">
        <v>59</v>
      </c>
    </row>
    <row r="43" spans="1:13" ht="12.75">
      <c r="A43" t="s">
        <v>46</v>
      </c>
      <c r="C43" s="31" t="s">
        <v>50</v>
      </c>
      <c r="E43" s="33" t="s">
        <v>64</v>
      </c>
      <c r="J43" s="32">
        <f>0</f>
      </c>
      <c s="32">
        <f>0</f>
      </c>
      <c s="32">
        <f>0+L44+L48+L52+L56+L60+L64</f>
      </c>
      <c s="32">
        <f>0+M44+M48+M52+M56+M60+M64</f>
      </c>
    </row>
    <row r="44" spans="1:16" ht="12.75">
      <c r="A44" t="s">
        <v>49</v>
      </c>
      <c s="34" t="s">
        <v>91</v>
      </c>
      <c s="34" t="s">
        <v>898</v>
      </c>
      <c s="35" t="s">
        <v>5</v>
      </c>
      <c s="6" t="s">
        <v>899</v>
      </c>
      <c s="36" t="s">
        <v>68</v>
      </c>
      <c s="37">
        <v>57.96</v>
      </c>
      <c s="36">
        <v>0</v>
      </c>
      <c s="36">
        <f>ROUND(G44*H44,6)</f>
      </c>
      <c r="L44" s="38">
        <v>0</v>
      </c>
      <c s="32">
        <f>ROUND(ROUND(L44,2)*ROUND(G44,3),2)</f>
      </c>
      <c s="36" t="s">
        <v>54</v>
      </c>
      <c>
        <f>(M44*21)/100</f>
      </c>
      <c t="s">
        <v>27</v>
      </c>
    </row>
    <row r="45" spans="1:5" ht="12.75">
      <c r="A45" s="35" t="s">
        <v>55</v>
      </c>
      <c r="E45" s="39" t="s">
        <v>900</v>
      </c>
    </row>
    <row r="46" spans="1:5" ht="38.25">
      <c r="A46" s="35" t="s">
        <v>56</v>
      </c>
      <c r="E46" s="40" t="s">
        <v>901</v>
      </c>
    </row>
    <row r="47" spans="1:5" ht="25.5">
      <c r="A47" t="s">
        <v>58</v>
      </c>
      <c r="E47" s="39" t="s">
        <v>902</v>
      </c>
    </row>
    <row r="48" spans="1:16" ht="12.75">
      <c r="A48" t="s">
        <v>49</v>
      </c>
      <c s="34" t="s">
        <v>95</v>
      </c>
      <c s="34" t="s">
        <v>66</v>
      </c>
      <c s="35" t="s">
        <v>5</v>
      </c>
      <c s="6" t="s">
        <v>903</v>
      </c>
      <c s="36" t="s">
        <v>68</v>
      </c>
      <c s="37">
        <v>2199.372</v>
      </c>
      <c s="36">
        <v>0</v>
      </c>
      <c s="36">
        <f>ROUND(G48*H48,6)</f>
      </c>
      <c r="L48" s="38">
        <v>0</v>
      </c>
      <c s="32">
        <f>ROUND(ROUND(L48,2)*ROUND(G48,3),2)</f>
      </c>
      <c s="36" t="s">
        <v>54</v>
      </c>
      <c>
        <f>(M48*21)/100</f>
      </c>
      <c t="s">
        <v>27</v>
      </c>
    </row>
    <row r="49" spans="1:5" ht="12.75">
      <c r="A49" s="35" t="s">
        <v>55</v>
      </c>
      <c r="E49" s="39" t="s">
        <v>904</v>
      </c>
    </row>
    <row r="50" spans="1:5" ht="38.25">
      <c r="A50" s="35" t="s">
        <v>56</v>
      </c>
      <c r="E50" s="40" t="s">
        <v>905</v>
      </c>
    </row>
    <row r="51" spans="1:5" ht="216.75">
      <c r="A51" t="s">
        <v>58</v>
      </c>
      <c r="E51" s="39" t="s">
        <v>906</v>
      </c>
    </row>
    <row r="52" spans="1:16" ht="12.75">
      <c r="A52" t="s">
        <v>49</v>
      </c>
      <c s="34" t="s">
        <v>99</v>
      </c>
      <c s="34" t="s">
        <v>81</v>
      </c>
      <c s="35" t="s">
        <v>5</v>
      </c>
      <c s="6" t="s">
        <v>82</v>
      </c>
      <c s="36" t="s">
        <v>68</v>
      </c>
      <c s="37">
        <v>415.1</v>
      </c>
      <c s="36">
        <v>0</v>
      </c>
      <c s="36">
        <f>ROUND(G52*H52,6)</f>
      </c>
      <c r="L52" s="38">
        <v>0</v>
      </c>
      <c s="32">
        <f>ROUND(ROUND(L52,2)*ROUND(G52,3),2)</f>
      </c>
      <c s="36" t="s">
        <v>54</v>
      </c>
      <c>
        <f>(M52*21)/100</f>
      </c>
      <c t="s">
        <v>27</v>
      </c>
    </row>
    <row r="53" spans="1:5" ht="51">
      <c r="A53" s="35" t="s">
        <v>55</v>
      </c>
      <c r="E53" s="39" t="s">
        <v>907</v>
      </c>
    </row>
    <row r="54" spans="1:5" ht="63.75">
      <c r="A54" s="35" t="s">
        <v>56</v>
      </c>
      <c r="E54" s="40" t="s">
        <v>908</v>
      </c>
    </row>
    <row r="55" spans="1:5" ht="153">
      <c r="A55" t="s">
        <v>58</v>
      </c>
      <c r="E55" s="39" t="s">
        <v>909</v>
      </c>
    </row>
    <row r="56" spans="1:16" ht="12.75">
      <c r="A56" t="s">
        <v>49</v>
      </c>
      <c s="34" t="s">
        <v>103</v>
      </c>
      <c s="34" t="s">
        <v>910</v>
      </c>
      <c s="35" t="s">
        <v>5</v>
      </c>
      <c s="6" t="s">
        <v>911</v>
      </c>
      <c s="36" t="s">
        <v>68</v>
      </c>
      <c s="37">
        <v>9.84</v>
      </c>
      <c s="36">
        <v>0</v>
      </c>
      <c s="36">
        <f>ROUND(G56*H56,6)</f>
      </c>
      <c r="L56" s="38">
        <v>0</v>
      </c>
      <c s="32">
        <f>ROUND(ROUND(L56,2)*ROUND(G56,3),2)</f>
      </c>
      <c s="36" t="s">
        <v>54</v>
      </c>
      <c>
        <f>(M56*21)/100</f>
      </c>
      <c t="s">
        <v>27</v>
      </c>
    </row>
    <row r="57" spans="1:5" ht="38.25">
      <c r="A57" s="35" t="s">
        <v>55</v>
      </c>
      <c r="E57" s="39" t="s">
        <v>912</v>
      </c>
    </row>
    <row r="58" spans="1:5" ht="38.25">
      <c r="A58" s="35" t="s">
        <v>56</v>
      </c>
      <c r="E58" s="40" t="s">
        <v>913</v>
      </c>
    </row>
    <row r="59" spans="1:5" ht="204">
      <c r="A59" t="s">
        <v>58</v>
      </c>
      <c r="E59" s="39" t="s">
        <v>914</v>
      </c>
    </row>
    <row r="60" spans="1:16" ht="12.75">
      <c r="A60" t="s">
        <v>49</v>
      </c>
      <c s="34" t="s">
        <v>108</v>
      </c>
      <c s="34" t="s">
        <v>915</v>
      </c>
      <c s="35" t="s">
        <v>5</v>
      </c>
      <c s="6" t="s">
        <v>916</v>
      </c>
      <c s="36" t="s">
        <v>88</v>
      </c>
      <c s="37">
        <v>225.6</v>
      </c>
      <c s="36">
        <v>0</v>
      </c>
      <c s="36">
        <f>ROUND(G60*H60,6)</f>
      </c>
      <c r="L60" s="38">
        <v>0</v>
      </c>
      <c s="32">
        <f>ROUND(ROUND(L60,2)*ROUND(G60,3),2)</f>
      </c>
      <c s="36" t="s">
        <v>54</v>
      </c>
      <c>
        <f>(M60*21)/100</f>
      </c>
      <c t="s">
        <v>27</v>
      </c>
    </row>
    <row r="61" spans="1:5" ht="12.75">
      <c r="A61" s="35" t="s">
        <v>55</v>
      </c>
      <c r="E61" s="39" t="s">
        <v>917</v>
      </c>
    </row>
    <row r="62" spans="1:5" ht="38.25">
      <c r="A62" s="35" t="s">
        <v>56</v>
      </c>
      <c r="E62" s="40" t="s">
        <v>918</v>
      </c>
    </row>
    <row r="63" spans="1:5" ht="38.25">
      <c r="A63" t="s">
        <v>58</v>
      </c>
      <c r="E63" s="39" t="s">
        <v>919</v>
      </c>
    </row>
    <row r="64" spans="1:16" ht="12.75">
      <c r="A64" t="s">
        <v>49</v>
      </c>
      <c s="34" t="s">
        <v>113</v>
      </c>
      <c s="34" t="s">
        <v>920</v>
      </c>
      <c s="35" t="s">
        <v>5</v>
      </c>
      <c s="6" t="s">
        <v>921</v>
      </c>
      <c s="36" t="s">
        <v>88</v>
      </c>
      <c s="37">
        <v>225.6</v>
      </c>
      <c s="36">
        <v>0</v>
      </c>
      <c s="36">
        <f>ROUND(G64*H64,6)</f>
      </c>
      <c r="L64" s="38">
        <v>0</v>
      </c>
      <c s="32">
        <f>ROUND(ROUND(L64,2)*ROUND(G64,3),2)</f>
      </c>
      <c s="36" t="s">
        <v>54</v>
      </c>
      <c>
        <f>(M64*21)/100</f>
      </c>
      <c t="s">
        <v>27</v>
      </c>
    </row>
    <row r="65" spans="1:5" ht="12.75">
      <c r="A65" s="35" t="s">
        <v>55</v>
      </c>
      <c r="E65" s="39" t="s">
        <v>922</v>
      </c>
    </row>
    <row r="66" spans="1:5" ht="38.25">
      <c r="A66" s="35" t="s">
        <v>56</v>
      </c>
      <c r="E66" s="40" t="s">
        <v>918</v>
      </c>
    </row>
    <row r="67" spans="1:5" ht="25.5">
      <c r="A67" t="s">
        <v>58</v>
      </c>
      <c r="E67" s="39" t="s">
        <v>923</v>
      </c>
    </row>
    <row r="68" spans="1:13" ht="12.75">
      <c r="A68" t="s">
        <v>46</v>
      </c>
      <c r="C68" s="31" t="s">
        <v>27</v>
      </c>
      <c r="E68" s="33" t="s">
        <v>487</v>
      </c>
      <c r="J68" s="32">
        <f>0</f>
      </c>
      <c s="32">
        <f>0</f>
      </c>
      <c s="32">
        <f>0+L69+L73+L77+L81+L85+L89+L93+L97+L101+L105+L109+L113</f>
      </c>
      <c s="32">
        <f>0+M69+M73+M77+M81+M85+M89+M93+M97+M101+M105+M109+M113</f>
      </c>
    </row>
    <row r="69" spans="1:16" ht="12.75">
      <c r="A69" t="s">
        <v>49</v>
      </c>
      <c s="34" t="s">
        <v>116</v>
      </c>
      <c s="34" t="s">
        <v>924</v>
      </c>
      <c s="35" t="s">
        <v>5</v>
      </c>
      <c s="6" t="s">
        <v>925</v>
      </c>
      <c s="36" t="s">
        <v>68</v>
      </c>
      <c s="37">
        <v>147.296</v>
      </c>
      <c s="36">
        <v>0</v>
      </c>
      <c s="36">
        <f>ROUND(G69*H69,6)</f>
      </c>
      <c r="L69" s="38">
        <v>0</v>
      </c>
      <c s="32">
        <f>ROUND(ROUND(L69,2)*ROUND(G69,3),2)</f>
      </c>
      <c s="36" t="s">
        <v>54</v>
      </c>
      <c>
        <f>(M69*21)/100</f>
      </c>
      <c t="s">
        <v>27</v>
      </c>
    </row>
    <row r="70" spans="1:5" ht="38.25">
      <c r="A70" s="35" t="s">
        <v>55</v>
      </c>
      <c r="E70" s="39" t="s">
        <v>926</v>
      </c>
    </row>
    <row r="71" spans="1:5" ht="38.25">
      <c r="A71" s="35" t="s">
        <v>56</v>
      </c>
      <c r="E71" s="40" t="s">
        <v>927</v>
      </c>
    </row>
    <row r="72" spans="1:5" ht="331.5">
      <c r="A72" t="s">
        <v>58</v>
      </c>
      <c r="E72" s="39" t="s">
        <v>928</v>
      </c>
    </row>
    <row r="73" spans="1:16" ht="12.75">
      <c r="A73" t="s">
        <v>49</v>
      </c>
      <c s="34" t="s">
        <v>120</v>
      </c>
      <c s="34" t="s">
        <v>929</v>
      </c>
      <c s="35" t="s">
        <v>5</v>
      </c>
      <c s="6" t="s">
        <v>930</v>
      </c>
      <c s="36" t="s">
        <v>53</v>
      </c>
      <c s="37">
        <v>13.186</v>
      </c>
      <c s="36">
        <v>0</v>
      </c>
      <c s="36">
        <f>ROUND(G73*H73,6)</f>
      </c>
      <c r="L73" s="38">
        <v>0</v>
      </c>
      <c s="32">
        <f>ROUND(ROUND(L73,2)*ROUND(G73,3),2)</f>
      </c>
      <c s="36" t="s">
        <v>54</v>
      </c>
      <c>
        <f>(M73*21)/100</f>
      </c>
      <c t="s">
        <v>27</v>
      </c>
    </row>
    <row r="74" spans="1:5" ht="12.75">
      <c r="A74" s="35" t="s">
        <v>55</v>
      </c>
      <c r="E74" s="39" t="s">
        <v>931</v>
      </c>
    </row>
    <row r="75" spans="1:5" ht="38.25">
      <c r="A75" s="35" t="s">
        <v>56</v>
      </c>
      <c r="E75" s="40" t="s">
        <v>932</v>
      </c>
    </row>
    <row r="76" spans="1:5" ht="178.5">
      <c r="A76" t="s">
        <v>58</v>
      </c>
      <c r="E76" s="39" t="s">
        <v>933</v>
      </c>
    </row>
    <row r="77" spans="1:16" ht="12.75">
      <c r="A77" t="s">
        <v>49</v>
      </c>
      <c s="34" t="s">
        <v>123</v>
      </c>
      <c s="34" t="s">
        <v>934</v>
      </c>
      <c s="35" t="s">
        <v>5</v>
      </c>
      <c s="6" t="s">
        <v>935</v>
      </c>
      <c s="36" t="s">
        <v>468</v>
      </c>
      <c s="37">
        <v>1</v>
      </c>
      <c s="36">
        <v>0</v>
      </c>
      <c s="36">
        <f>ROUND(G77*H77,6)</f>
      </c>
      <c r="L77" s="38">
        <v>0</v>
      </c>
      <c s="32">
        <f>ROUND(ROUND(L77,2)*ROUND(G77,3),2)</f>
      </c>
      <c s="36" t="s">
        <v>54</v>
      </c>
      <c>
        <f>(M77*21)/100</f>
      </c>
      <c t="s">
        <v>27</v>
      </c>
    </row>
    <row r="78" spans="1:5" ht="114.75">
      <c r="A78" s="35" t="s">
        <v>55</v>
      </c>
      <c r="E78" s="39" t="s">
        <v>936</v>
      </c>
    </row>
    <row r="79" spans="1:5" ht="38.25">
      <c r="A79" s="35" t="s">
        <v>56</v>
      </c>
      <c r="E79" s="40" t="s">
        <v>937</v>
      </c>
    </row>
    <row r="80" spans="1:5" ht="89.25">
      <c r="A80" t="s">
        <v>58</v>
      </c>
      <c r="E80" s="39" t="s">
        <v>938</v>
      </c>
    </row>
    <row r="81" spans="1:16" ht="12.75">
      <c r="A81" t="s">
        <v>49</v>
      </c>
      <c s="34" t="s">
        <v>128</v>
      </c>
      <c s="34" t="s">
        <v>939</v>
      </c>
      <c s="35" t="s">
        <v>5</v>
      </c>
      <c s="6" t="s">
        <v>940</v>
      </c>
      <c s="36" t="s">
        <v>78</v>
      </c>
      <c s="37">
        <v>96</v>
      </c>
      <c s="36">
        <v>0</v>
      </c>
      <c s="36">
        <f>ROUND(G81*H81,6)</f>
      </c>
      <c r="L81" s="38">
        <v>0</v>
      </c>
      <c s="32">
        <f>ROUND(ROUND(L81,2)*ROUND(G81,3),2)</f>
      </c>
      <c s="36" t="s">
        <v>54</v>
      </c>
      <c>
        <f>(M81*21)/100</f>
      </c>
      <c t="s">
        <v>27</v>
      </c>
    </row>
    <row r="82" spans="1:5" ht="51">
      <c r="A82" s="35" t="s">
        <v>55</v>
      </c>
      <c r="E82" s="39" t="s">
        <v>941</v>
      </c>
    </row>
    <row r="83" spans="1:5" ht="38.25">
      <c r="A83" s="35" t="s">
        <v>56</v>
      </c>
      <c r="E83" s="40" t="s">
        <v>942</v>
      </c>
    </row>
    <row r="84" spans="1:5" ht="51">
      <c r="A84" t="s">
        <v>58</v>
      </c>
      <c r="E84" s="39" t="s">
        <v>943</v>
      </c>
    </row>
    <row r="85" spans="1:16" ht="25.5">
      <c r="A85" t="s">
        <v>49</v>
      </c>
      <c s="34" t="s">
        <v>131</v>
      </c>
      <c s="34" t="s">
        <v>944</v>
      </c>
      <c s="35" t="s">
        <v>5</v>
      </c>
      <c s="6" t="s">
        <v>945</v>
      </c>
      <c s="36" t="s">
        <v>78</v>
      </c>
      <c s="37">
        <v>96</v>
      </c>
      <c s="36">
        <v>0</v>
      </c>
      <c s="36">
        <f>ROUND(G85*H85,6)</f>
      </c>
      <c r="L85" s="38">
        <v>0</v>
      </c>
      <c s="32">
        <f>ROUND(ROUND(L85,2)*ROUND(G85,3),2)</f>
      </c>
      <c s="36" t="s">
        <v>54</v>
      </c>
      <c>
        <f>(M85*21)/100</f>
      </c>
      <c t="s">
        <v>27</v>
      </c>
    </row>
    <row r="86" spans="1:5" ht="12.75">
      <c r="A86" s="35" t="s">
        <v>55</v>
      </c>
      <c r="E86" s="39" t="s">
        <v>946</v>
      </c>
    </row>
    <row r="87" spans="1:5" ht="38.25">
      <c r="A87" s="35" t="s">
        <v>56</v>
      </c>
      <c r="E87" s="40" t="s">
        <v>942</v>
      </c>
    </row>
    <row r="88" spans="1:5" ht="63.75">
      <c r="A88" t="s">
        <v>58</v>
      </c>
      <c r="E88" s="39" t="s">
        <v>947</v>
      </c>
    </row>
    <row r="89" spans="1:16" ht="12.75">
      <c r="A89" t="s">
        <v>49</v>
      </c>
      <c s="34" t="s">
        <v>136</v>
      </c>
      <c s="34" t="s">
        <v>948</v>
      </c>
      <c s="35" t="s">
        <v>5</v>
      </c>
      <c s="6" t="s">
        <v>949</v>
      </c>
      <c s="36" t="s">
        <v>78</v>
      </c>
      <c s="37">
        <v>86.8</v>
      </c>
      <c s="36">
        <v>0</v>
      </c>
      <c s="36">
        <f>ROUND(G89*H89,6)</f>
      </c>
      <c r="L89" s="38">
        <v>0</v>
      </c>
      <c s="32">
        <f>ROUND(ROUND(L89,2)*ROUND(G89,3),2)</f>
      </c>
      <c s="36" t="s">
        <v>54</v>
      </c>
      <c>
        <f>(M89*21)/100</f>
      </c>
      <c t="s">
        <v>27</v>
      </c>
    </row>
    <row r="90" spans="1:5" ht="25.5">
      <c r="A90" s="35" t="s">
        <v>55</v>
      </c>
      <c r="E90" s="39" t="s">
        <v>950</v>
      </c>
    </row>
    <row r="91" spans="1:5" ht="38.25">
      <c r="A91" s="35" t="s">
        <v>56</v>
      </c>
      <c r="E91" s="40" t="s">
        <v>951</v>
      </c>
    </row>
    <row r="92" spans="1:5" ht="63.75">
      <c r="A92" t="s">
        <v>58</v>
      </c>
      <c r="E92" s="39" t="s">
        <v>947</v>
      </c>
    </row>
    <row r="93" spans="1:16" ht="12.75">
      <c r="A93" t="s">
        <v>49</v>
      </c>
      <c s="34" t="s">
        <v>140</v>
      </c>
      <c s="34" t="s">
        <v>952</v>
      </c>
      <c s="35" t="s">
        <v>5</v>
      </c>
      <c s="6" t="s">
        <v>953</v>
      </c>
      <c s="36" t="s">
        <v>78</v>
      </c>
      <c s="37">
        <v>102.4</v>
      </c>
      <c s="36">
        <v>0</v>
      </c>
      <c s="36">
        <f>ROUND(G93*H93,6)</f>
      </c>
      <c r="L93" s="38">
        <v>0</v>
      </c>
      <c s="32">
        <f>ROUND(ROUND(L93,2)*ROUND(G93,3),2)</f>
      </c>
      <c s="36" t="s">
        <v>54</v>
      </c>
      <c>
        <f>(M93*21)/100</f>
      </c>
      <c t="s">
        <v>27</v>
      </c>
    </row>
    <row r="94" spans="1:5" ht="25.5">
      <c r="A94" s="35" t="s">
        <v>55</v>
      </c>
      <c r="E94" s="39" t="s">
        <v>954</v>
      </c>
    </row>
    <row r="95" spans="1:5" ht="38.25">
      <c r="A95" s="35" t="s">
        <v>56</v>
      </c>
      <c r="E95" s="40" t="s">
        <v>955</v>
      </c>
    </row>
    <row r="96" spans="1:5" ht="191.25">
      <c r="A96" t="s">
        <v>58</v>
      </c>
      <c r="E96" s="39" t="s">
        <v>956</v>
      </c>
    </row>
    <row r="97" spans="1:16" ht="12.75">
      <c r="A97" t="s">
        <v>49</v>
      </c>
      <c s="34" t="s">
        <v>232</v>
      </c>
      <c s="34" t="s">
        <v>957</v>
      </c>
      <c s="35" t="s">
        <v>5</v>
      </c>
      <c s="6" t="s">
        <v>958</v>
      </c>
      <c s="36" t="s">
        <v>78</v>
      </c>
      <c s="37">
        <v>80</v>
      </c>
      <c s="36">
        <v>0</v>
      </c>
      <c s="36">
        <f>ROUND(G97*H97,6)</f>
      </c>
      <c r="L97" s="38">
        <v>0</v>
      </c>
      <c s="32">
        <f>ROUND(ROUND(L97,2)*ROUND(G97,3),2)</f>
      </c>
      <c s="36" t="s">
        <v>54</v>
      </c>
      <c>
        <f>(M97*21)/100</f>
      </c>
      <c t="s">
        <v>27</v>
      </c>
    </row>
    <row r="98" spans="1:5" ht="12.75">
      <c r="A98" s="35" t="s">
        <v>55</v>
      </c>
      <c r="E98" s="39" t="s">
        <v>959</v>
      </c>
    </row>
    <row r="99" spans="1:5" ht="38.25">
      <c r="A99" s="35" t="s">
        <v>56</v>
      </c>
      <c r="E99" s="40" t="s">
        <v>960</v>
      </c>
    </row>
    <row r="100" spans="1:5" ht="191.25">
      <c r="A100" t="s">
        <v>58</v>
      </c>
      <c r="E100" s="39" t="s">
        <v>956</v>
      </c>
    </row>
    <row r="101" spans="1:16" ht="12.75">
      <c r="A101" t="s">
        <v>49</v>
      </c>
      <c s="34" t="s">
        <v>237</v>
      </c>
      <c s="34" t="s">
        <v>961</v>
      </c>
      <c s="35" t="s">
        <v>5</v>
      </c>
      <c s="6" t="s">
        <v>962</v>
      </c>
      <c s="36" t="s">
        <v>78</v>
      </c>
      <c s="37">
        <v>96</v>
      </c>
      <c s="36">
        <v>0</v>
      </c>
      <c s="36">
        <f>ROUND(G101*H101,6)</f>
      </c>
      <c r="L101" s="38">
        <v>0</v>
      </c>
      <c s="32">
        <f>ROUND(ROUND(L101,2)*ROUND(G101,3),2)</f>
      </c>
      <c s="36" t="s">
        <v>54</v>
      </c>
      <c>
        <f>(M101*21)/100</f>
      </c>
      <c t="s">
        <v>27</v>
      </c>
    </row>
    <row r="102" spans="1:5" ht="12.75">
      <c r="A102" s="35" t="s">
        <v>55</v>
      </c>
      <c r="E102" s="39" t="s">
        <v>963</v>
      </c>
    </row>
    <row r="103" spans="1:5" ht="38.25">
      <c r="A103" s="35" t="s">
        <v>56</v>
      </c>
      <c r="E103" s="40" t="s">
        <v>964</v>
      </c>
    </row>
    <row r="104" spans="1:5" ht="191.25">
      <c r="A104" t="s">
        <v>58</v>
      </c>
      <c r="E104" s="39" t="s">
        <v>956</v>
      </c>
    </row>
    <row r="105" spans="1:16" ht="12.75">
      <c r="A105" t="s">
        <v>49</v>
      </c>
      <c s="34" t="s">
        <v>243</v>
      </c>
      <c s="34" t="s">
        <v>965</v>
      </c>
      <c s="35" t="s">
        <v>5</v>
      </c>
      <c s="6" t="s">
        <v>966</v>
      </c>
      <c s="36" t="s">
        <v>68</v>
      </c>
      <c s="37">
        <v>46.767</v>
      </c>
      <c s="36">
        <v>0</v>
      </c>
      <c s="36">
        <f>ROUND(G105*H105,6)</f>
      </c>
      <c r="L105" s="38">
        <v>0</v>
      </c>
      <c s="32">
        <f>ROUND(ROUND(L105,2)*ROUND(G105,3),2)</f>
      </c>
      <c s="36" t="s">
        <v>54</v>
      </c>
      <c>
        <f>(M105*21)/100</f>
      </c>
      <c t="s">
        <v>27</v>
      </c>
    </row>
    <row r="106" spans="1:5" ht="63.75">
      <c r="A106" s="35" t="s">
        <v>55</v>
      </c>
      <c r="E106" s="39" t="s">
        <v>967</v>
      </c>
    </row>
    <row r="107" spans="1:5" ht="38.25">
      <c r="A107" s="35" t="s">
        <v>56</v>
      </c>
      <c r="E107" s="40" t="s">
        <v>968</v>
      </c>
    </row>
    <row r="108" spans="1:5" ht="267.75">
      <c r="A108" t="s">
        <v>58</v>
      </c>
      <c r="E108" s="39" t="s">
        <v>492</v>
      </c>
    </row>
    <row r="109" spans="1:16" ht="12.75">
      <c r="A109" t="s">
        <v>49</v>
      </c>
      <c s="34" t="s">
        <v>247</v>
      </c>
      <c s="34" t="s">
        <v>633</v>
      </c>
      <c s="35" t="s">
        <v>5</v>
      </c>
      <c s="6" t="s">
        <v>634</v>
      </c>
      <c s="36" t="s">
        <v>53</v>
      </c>
      <c s="37">
        <v>6.591</v>
      </c>
      <c s="36">
        <v>0</v>
      </c>
      <c s="36">
        <f>ROUND(G109*H109,6)</f>
      </c>
      <c r="L109" s="38">
        <v>0</v>
      </c>
      <c s="32">
        <f>ROUND(ROUND(L109,2)*ROUND(G109,3),2)</f>
      </c>
      <c s="36" t="s">
        <v>54</v>
      </c>
      <c>
        <f>(M109*21)/100</f>
      </c>
      <c t="s">
        <v>27</v>
      </c>
    </row>
    <row r="110" spans="1:5" ht="12.75">
      <c r="A110" s="35" t="s">
        <v>55</v>
      </c>
      <c r="E110" s="39" t="s">
        <v>969</v>
      </c>
    </row>
    <row r="111" spans="1:5" ht="38.25">
      <c r="A111" s="35" t="s">
        <v>56</v>
      </c>
      <c r="E111" s="40" t="s">
        <v>970</v>
      </c>
    </row>
    <row r="112" spans="1:5" ht="267.75">
      <c r="A112" t="s">
        <v>58</v>
      </c>
      <c r="E112" s="39" t="s">
        <v>971</v>
      </c>
    </row>
    <row r="113" spans="1:16" ht="12.75">
      <c r="A113" t="s">
        <v>49</v>
      </c>
      <c s="34" t="s">
        <v>252</v>
      </c>
      <c s="34" t="s">
        <v>972</v>
      </c>
      <c s="35" t="s">
        <v>5</v>
      </c>
      <c s="6" t="s">
        <v>973</v>
      </c>
      <c s="36" t="s">
        <v>68</v>
      </c>
      <c s="37">
        <v>1.188</v>
      </c>
      <c s="36">
        <v>0</v>
      </c>
      <c s="36">
        <f>ROUND(G113*H113,6)</f>
      </c>
      <c r="L113" s="38">
        <v>0</v>
      </c>
      <c s="32">
        <f>ROUND(ROUND(L113,2)*ROUND(G113,3),2)</f>
      </c>
      <c s="36" t="s">
        <v>54</v>
      </c>
      <c>
        <f>(M113*21)/100</f>
      </c>
      <c t="s">
        <v>27</v>
      </c>
    </row>
    <row r="114" spans="1:5" ht="51">
      <c r="A114" s="35" t="s">
        <v>55</v>
      </c>
      <c r="E114" s="39" t="s">
        <v>974</v>
      </c>
    </row>
    <row r="115" spans="1:5" ht="38.25">
      <c r="A115" s="35" t="s">
        <v>56</v>
      </c>
      <c r="E115" s="40" t="s">
        <v>975</v>
      </c>
    </row>
    <row r="116" spans="1:5" ht="76.5">
      <c r="A116" t="s">
        <v>58</v>
      </c>
      <c r="E116" s="39" t="s">
        <v>976</v>
      </c>
    </row>
    <row r="117" spans="1:13" ht="12.75">
      <c r="A117" t="s">
        <v>46</v>
      </c>
      <c r="C117" s="31" t="s">
        <v>26</v>
      </c>
      <c r="E117" s="33" t="s">
        <v>655</v>
      </c>
      <c r="J117" s="32">
        <f>0</f>
      </c>
      <c s="32">
        <f>0</f>
      </c>
      <c s="32">
        <f>0+L118+L122+L126+L130+L134+L138+L142+L146+L150+L154</f>
      </c>
      <c s="32">
        <f>0+M118+M122+M126+M130+M134+M138+M142+M146+M150+M154</f>
      </c>
    </row>
    <row r="118" spans="1:16" ht="12.75">
      <c r="A118" t="s">
        <v>49</v>
      </c>
      <c s="34" t="s">
        <v>256</v>
      </c>
      <c s="34" t="s">
        <v>977</v>
      </c>
      <c s="35" t="s">
        <v>5</v>
      </c>
      <c s="6" t="s">
        <v>978</v>
      </c>
      <c s="36" t="s">
        <v>68</v>
      </c>
      <c s="37">
        <v>1.344</v>
      </c>
      <c s="36">
        <v>0</v>
      </c>
      <c s="36">
        <f>ROUND(G118*H118,6)</f>
      </c>
      <c r="L118" s="38">
        <v>0</v>
      </c>
      <c s="32">
        <f>ROUND(ROUND(L118,2)*ROUND(G118,3),2)</f>
      </c>
      <c s="36" t="s">
        <v>54</v>
      </c>
      <c>
        <f>(M118*21)/100</f>
      </c>
      <c t="s">
        <v>27</v>
      </c>
    </row>
    <row r="119" spans="1:5" ht="38.25">
      <c r="A119" s="35" t="s">
        <v>55</v>
      </c>
      <c r="E119" s="39" t="s">
        <v>979</v>
      </c>
    </row>
    <row r="120" spans="1:5" ht="38.25">
      <c r="A120" s="35" t="s">
        <v>56</v>
      </c>
      <c r="E120" s="40" t="s">
        <v>980</v>
      </c>
    </row>
    <row r="121" spans="1:5" ht="408">
      <c r="A121" t="s">
        <v>58</v>
      </c>
      <c r="E121" s="39" t="s">
        <v>981</v>
      </c>
    </row>
    <row r="122" spans="1:16" ht="12.75">
      <c r="A122" t="s">
        <v>49</v>
      </c>
      <c s="34" t="s">
        <v>261</v>
      </c>
      <c s="34" t="s">
        <v>977</v>
      </c>
      <c s="35" t="s">
        <v>50</v>
      </c>
      <c s="6" t="s">
        <v>978</v>
      </c>
      <c s="36" t="s">
        <v>68</v>
      </c>
      <c s="37">
        <v>7.038</v>
      </c>
      <c s="36">
        <v>0</v>
      </c>
      <c s="36">
        <f>ROUND(G122*H122,6)</f>
      </c>
      <c r="L122" s="38">
        <v>0</v>
      </c>
      <c s="32">
        <f>ROUND(ROUND(L122,2)*ROUND(G122,3),2)</f>
      </c>
      <c s="36" t="s">
        <v>54</v>
      </c>
      <c>
        <f>(M122*21)/100</f>
      </c>
      <c t="s">
        <v>27</v>
      </c>
    </row>
    <row r="123" spans="1:5" ht="38.25">
      <c r="A123" s="35" t="s">
        <v>55</v>
      </c>
      <c r="E123" s="39" t="s">
        <v>982</v>
      </c>
    </row>
    <row r="124" spans="1:5" ht="38.25">
      <c r="A124" s="35" t="s">
        <v>56</v>
      </c>
      <c r="E124" s="40" t="s">
        <v>983</v>
      </c>
    </row>
    <row r="125" spans="1:5" ht="267.75">
      <c r="A125" t="s">
        <v>58</v>
      </c>
      <c r="E125" s="39" t="s">
        <v>984</v>
      </c>
    </row>
    <row r="126" spans="1:16" ht="12.75">
      <c r="A126" t="s">
        <v>49</v>
      </c>
      <c s="34" t="s">
        <v>266</v>
      </c>
      <c s="34" t="s">
        <v>985</v>
      </c>
      <c s="35" t="s">
        <v>5</v>
      </c>
      <c s="6" t="s">
        <v>986</v>
      </c>
      <c s="36" t="s">
        <v>53</v>
      </c>
      <c s="37">
        <v>0.105</v>
      </c>
      <c s="36">
        <v>0</v>
      </c>
      <c s="36">
        <f>ROUND(G126*H126,6)</f>
      </c>
      <c r="L126" s="38">
        <v>0</v>
      </c>
      <c s="32">
        <f>ROUND(ROUND(L126,2)*ROUND(G126,3),2)</f>
      </c>
      <c s="36" t="s">
        <v>54</v>
      </c>
      <c>
        <f>(M126*21)/100</f>
      </c>
      <c t="s">
        <v>27</v>
      </c>
    </row>
    <row r="127" spans="1:5" ht="38.25">
      <c r="A127" s="35" t="s">
        <v>55</v>
      </c>
      <c r="E127" s="39" t="s">
        <v>987</v>
      </c>
    </row>
    <row r="128" spans="1:5" ht="38.25">
      <c r="A128" s="35" t="s">
        <v>56</v>
      </c>
      <c r="E128" s="40" t="s">
        <v>988</v>
      </c>
    </row>
    <row r="129" spans="1:5" ht="242.25">
      <c r="A129" t="s">
        <v>58</v>
      </c>
      <c r="E129" s="39" t="s">
        <v>989</v>
      </c>
    </row>
    <row r="130" spans="1:16" ht="12.75">
      <c r="A130" t="s">
        <v>49</v>
      </c>
      <c s="34" t="s">
        <v>270</v>
      </c>
      <c s="34" t="s">
        <v>985</v>
      </c>
      <c s="35" t="s">
        <v>50</v>
      </c>
      <c s="6" t="s">
        <v>986</v>
      </c>
      <c s="36" t="s">
        <v>53</v>
      </c>
      <c s="37">
        <v>0.551</v>
      </c>
      <c s="36">
        <v>0</v>
      </c>
      <c s="36">
        <f>ROUND(G130*H130,6)</f>
      </c>
      <c r="L130" s="38">
        <v>0</v>
      </c>
      <c s="32">
        <f>ROUND(ROUND(L130,2)*ROUND(G130,3),2)</f>
      </c>
      <c s="36" t="s">
        <v>54</v>
      </c>
      <c>
        <f>(M130*21)/100</f>
      </c>
      <c t="s">
        <v>27</v>
      </c>
    </row>
    <row r="131" spans="1:5" ht="38.25">
      <c r="A131" s="35" t="s">
        <v>55</v>
      </c>
      <c r="E131" s="39" t="s">
        <v>990</v>
      </c>
    </row>
    <row r="132" spans="1:5" ht="38.25">
      <c r="A132" s="35" t="s">
        <v>56</v>
      </c>
      <c r="E132" s="40" t="s">
        <v>991</v>
      </c>
    </row>
    <row r="133" spans="1:5" ht="165.75">
      <c r="A133" t="s">
        <v>58</v>
      </c>
      <c r="E133" s="39" t="s">
        <v>992</v>
      </c>
    </row>
    <row r="134" spans="1:16" ht="12.75">
      <c r="A134" t="s">
        <v>49</v>
      </c>
      <c s="34" t="s">
        <v>275</v>
      </c>
      <c s="34" t="s">
        <v>993</v>
      </c>
      <c s="35" t="s">
        <v>5</v>
      </c>
      <c s="6" t="s">
        <v>994</v>
      </c>
      <c s="36" t="s">
        <v>68</v>
      </c>
      <c s="37">
        <v>12</v>
      </c>
      <c s="36">
        <v>0</v>
      </c>
      <c s="36">
        <f>ROUND(G134*H134,6)</f>
      </c>
      <c r="L134" s="38">
        <v>0</v>
      </c>
      <c s="32">
        <f>ROUND(ROUND(L134,2)*ROUND(G134,3),2)</f>
      </c>
      <c s="36" t="s">
        <v>54</v>
      </c>
      <c>
        <f>(M134*21)/100</f>
      </c>
      <c t="s">
        <v>27</v>
      </c>
    </row>
    <row r="135" spans="1:5" ht="38.25">
      <c r="A135" s="35" t="s">
        <v>55</v>
      </c>
      <c r="E135" s="39" t="s">
        <v>995</v>
      </c>
    </row>
    <row r="136" spans="1:5" ht="38.25">
      <c r="A136" s="35" t="s">
        <v>56</v>
      </c>
      <c r="E136" s="40" t="s">
        <v>996</v>
      </c>
    </row>
    <row r="137" spans="1:5" ht="267.75">
      <c r="A137" t="s">
        <v>58</v>
      </c>
      <c r="E137" s="39" t="s">
        <v>456</v>
      </c>
    </row>
    <row r="138" spans="1:16" ht="12.75">
      <c r="A138" t="s">
        <v>49</v>
      </c>
      <c s="34" t="s">
        <v>281</v>
      </c>
      <c s="34" t="s">
        <v>997</v>
      </c>
      <c s="35" t="s">
        <v>5</v>
      </c>
      <c s="6" t="s">
        <v>998</v>
      </c>
      <c s="36" t="s">
        <v>53</v>
      </c>
      <c s="37">
        <v>0.997</v>
      </c>
      <c s="36">
        <v>0</v>
      </c>
      <c s="36">
        <f>ROUND(G138*H138,6)</f>
      </c>
      <c r="L138" s="38">
        <v>0</v>
      </c>
      <c s="32">
        <f>ROUND(ROUND(L138,2)*ROUND(G138,3),2)</f>
      </c>
      <c s="36" t="s">
        <v>54</v>
      </c>
      <c>
        <f>(M138*21)/100</f>
      </c>
      <c t="s">
        <v>27</v>
      </c>
    </row>
    <row r="139" spans="1:5" ht="38.25">
      <c r="A139" s="35" t="s">
        <v>55</v>
      </c>
      <c r="E139" s="39" t="s">
        <v>999</v>
      </c>
    </row>
    <row r="140" spans="1:5" ht="38.25">
      <c r="A140" s="35" t="s">
        <v>56</v>
      </c>
      <c r="E140" s="40" t="s">
        <v>1000</v>
      </c>
    </row>
    <row r="141" spans="1:5" ht="191.25">
      <c r="A141" t="s">
        <v>58</v>
      </c>
      <c r="E141" s="39" t="s">
        <v>637</v>
      </c>
    </row>
    <row r="142" spans="1:16" ht="12.75">
      <c r="A142" t="s">
        <v>49</v>
      </c>
      <c s="34" t="s">
        <v>286</v>
      </c>
      <c s="34" t="s">
        <v>1001</v>
      </c>
      <c s="35" t="s">
        <v>5</v>
      </c>
      <c s="6" t="s">
        <v>1002</v>
      </c>
      <c s="36" t="s">
        <v>68</v>
      </c>
      <c s="37">
        <v>112.34</v>
      </c>
      <c s="36">
        <v>0</v>
      </c>
      <c s="36">
        <f>ROUND(G142*H142,6)</f>
      </c>
      <c r="L142" s="38">
        <v>0</v>
      </c>
      <c s="32">
        <f>ROUND(ROUND(L142,2)*ROUND(G142,3),2)</f>
      </c>
      <c s="36" t="s">
        <v>54</v>
      </c>
      <c>
        <f>(M142*21)/100</f>
      </c>
      <c t="s">
        <v>27</v>
      </c>
    </row>
    <row r="143" spans="1:5" ht="63.75">
      <c r="A143" s="35" t="s">
        <v>55</v>
      </c>
      <c r="E143" s="39" t="s">
        <v>1003</v>
      </c>
    </row>
    <row r="144" spans="1:5" ht="38.25">
      <c r="A144" s="35" t="s">
        <v>56</v>
      </c>
      <c r="E144" s="40" t="s">
        <v>1004</v>
      </c>
    </row>
    <row r="145" spans="1:5" ht="267.75">
      <c r="A145" t="s">
        <v>58</v>
      </c>
      <c r="E145" s="39" t="s">
        <v>456</v>
      </c>
    </row>
    <row r="146" spans="1:16" ht="12.75">
      <c r="A146" t="s">
        <v>49</v>
      </c>
      <c s="34" t="s">
        <v>291</v>
      </c>
      <c s="34" t="s">
        <v>1005</v>
      </c>
      <c s="35" t="s">
        <v>5</v>
      </c>
      <c s="6" t="s">
        <v>1006</v>
      </c>
      <c s="36" t="s">
        <v>53</v>
      </c>
      <c s="37">
        <v>6.748</v>
      </c>
      <c s="36">
        <v>0</v>
      </c>
      <c s="36">
        <f>ROUND(G146*H146,6)</f>
      </c>
      <c r="L146" s="38">
        <v>0</v>
      </c>
      <c s="32">
        <f>ROUND(ROUND(L146,2)*ROUND(G146,3),2)</f>
      </c>
      <c s="36" t="s">
        <v>54</v>
      </c>
      <c>
        <f>(M146*21)/100</f>
      </c>
      <c t="s">
        <v>27</v>
      </c>
    </row>
    <row r="147" spans="1:5" ht="12.75">
      <c r="A147" s="35" t="s">
        <v>55</v>
      </c>
      <c r="E147" s="39" t="s">
        <v>969</v>
      </c>
    </row>
    <row r="148" spans="1:5" ht="38.25">
      <c r="A148" s="35" t="s">
        <v>56</v>
      </c>
      <c r="E148" s="40" t="s">
        <v>1007</v>
      </c>
    </row>
    <row r="149" spans="1:5" ht="191.25">
      <c r="A149" t="s">
        <v>58</v>
      </c>
      <c r="E149" s="39" t="s">
        <v>637</v>
      </c>
    </row>
    <row r="150" spans="1:16" ht="12.75">
      <c r="A150" t="s">
        <v>49</v>
      </c>
      <c s="34" t="s">
        <v>294</v>
      </c>
      <c s="34" t="s">
        <v>1008</v>
      </c>
      <c s="35" t="s">
        <v>5</v>
      </c>
      <c s="6" t="s">
        <v>1009</v>
      </c>
      <c s="36" t="s">
        <v>68</v>
      </c>
      <c s="37">
        <v>11.704</v>
      </c>
      <c s="36">
        <v>0</v>
      </c>
      <c s="36">
        <f>ROUND(G150*H150,6)</f>
      </c>
      <c r="L150" s="38">
        <v>0</v>
      </c>
      <c s="32">
        <f>ROUND(ROUND(L150,2)*ROUND(G150,3),2)</f>
      </c>
      <c s="36" t="s">
        <v>54</v>
      </c>
      <c>
        <f>(M150*21)/100</f>
      </c>
      <c t="s">
        <v>27</v>
      </c>
    </row>
    <row r="151" spans="1:5" ht="38.25">
      <c r="A151" s="35" t="s">
        <v>55</v>
      </c>
      <c r="E151" s="39" t="s">
        <v>1010</v>
      </c>
    </row>
    <row r="152" spans="1:5" ht="38.25">
      <c r="A152" s="35" t="s">
        <v>56</v>
      </c>
      <c r="E152" s="40" t="s">
        <v>1011</v>
      </c>
    </row>
    <row r="153" spans="1:5" ht="38.25">
      <c r="A153" t="s">
        <v>58</v>
      </c>
      <c r="E153" s="39" t="s">
        <v>1012</v>
      </c>
    </row>
    <row r="154" spans="1:16" ht="12.75">
      <c r="A154" t="s">
        <v>49</v>
      </c>
      <c s="34" t="s">
        <v>298</v>
      </c>
      <c s="34" t="s">
        <v>674</v>
      </c>
      <c s="35" t="s">
        <v>5</v>
      </c>
      <c s="6" t="s">
        <v>675</v>
      </c>
      <c s="36" t="s">
        <v>676</v>
      </c>
      <c s="37">
        <v>1468.36</v>
      </c>
      <c s="36">
        <v>0</v>
      </c>
      <c s="36">
        <f>ROUND(G154*H154,6)</f>
      </c>
      <c r="L154" s="38">
        <v>0</v>
      </c>
      <c s="32">
        <f>ROUND(ROUND(L154,2)*ROUND(G154,3),2)</f>
      </c>
      <c s="36" t="s">
        <v>54</v>
      </c>
      <c>
        <f>(M154*21)/100</f>
      </c>
      <c t="s">
        <v>27</v>
      </c>
    </row>
    <row r="155" spans="1:5" ht="12.75">
      <c r="A155" s="35" t="s">
        <v>55</v>
      </c>
      <c r="E155" s="39" t="s">
        <v>1013</v>
      </c>
    </row>
    <row r="156" spans="1:5" ht="38.25">
      <c r="A156" s="35" t="s">
        <v>56</v>
      </c>
      <c r="E156" s="40" t="s">
        <v>1014</v>
      </c>
    </row>
    <row r="157" spans="1:5" ht="306">
      <c r="A157" t="s">
        <v>58</v>
      </c>
      <c r="E157" s="39" t="s">
        <v>1015</v>
      </c>
    </row>
    <row r="158" spans="1:13" ht="12.75">
      <c r="A158" t="s">
        <v>46</v>
      </c>
      <c r="C158" s="31" t="s">
        <v>65</v>
      </c>
      <c r="E158" s="33" t="s">
        <v>1016</v>
      </c>
      <c r="J158" s="32">
        <f>0</f>
      </c>
      <c s="32">
        <f>0</f>
      </c>
      <c s="32">
        <f>0+L159+L163+L167+L171+L175+L179+L183+L187+L191</f>
      </c>
      <c s="32">
        <f>0+M159+M163+M167+M171+M175+M179+M183+M187+M191</f>
      </c>
    </row>
    <row r="159" spans="1:16" ht="12.75">
      <c r="A159" t="s">
        <v>49</v>
      </c>
      <c s="34" t="s">
        <v>303</v>
      </c>
      <c s="34" t="s">
        <v>1017</v>
      </c>
      <c s="35" t="s">
        <v>5</v>
      </c>
      <c s="6" t="s">
        <v>1018</v>
      </c>
      <c s="36" t="s">
        <v>68</v>
      </c>
      <c s="37">
        <v>210.102</v>
      </c>
      <c s="36">
        <v>0</v>
      </c>
      <c s="36">
        <f>ROUND(G159*H159,6)</f>
      </c>
      <c r="L159" s="38">
        <v>0</v>
      </c>
      <c s="32">
        <f>ROUND(ROUND(L159,2)*ROUND(G159,3),2)</f>
      </c>
      <c s="36" t="s">
        <v>54</v>
      </c>
      <c>
        <f>(M159*21)/100</f>
      </c>
      <c t="s">
        <v>27</v>
      </c>
    </row>
    <row r="160" spans="1:5" ht="89.25">
      <c r="A160" s="35" t="s">
        <v>55</v>
      </c>
      <c r="E160" s="39" t="s">
        <v>1019</v>
      </c>
    </row>
    <row r="161" spans="1:5" ht="38.25">
      <c r="A161" s="35" t="s">
        <v>56</v>
      </c>
      <c r="E161" s="40" t="s">
        <v>1020</v>
      </c>
    </row>
    <row r="162" spans="1:5" ht="267.75">
      <c r="A162" t="s">
        <v>58</v>
      </c>
      <c r="E162" s="39" t="s">
        <v>456</v>
      </c>
    </row>
    <row r="163" spans="1:16" ht="12.75">
      <c r="A163" t="s">
        <v>49</v>
      </c>
      <c s="34" t="s">
        <v>307</v>
      </c>
      <c s="34" t="s">
        <v>1021</v>
      </c>
      <c s="35" t="s">
        <v>5</v>
      </c>
      <c s="6" t="s">
        <v>1022</v>
      </c>
      <c s="36" t="s">
        <v>53</v>
      </c>
      <c s="37">
        <v>11.437</v>
      </c>
      <c s="36">
        <v>0</v>
      </c>
      <c s="36">
        <f>ROUND(G163*H163,6)</f>
      </c>
      <c r="L163" s="38">
        <v>0</v>
      </c>
      <c s="32">
        <f>ROUND(ROUND(L163,2)*ROUND(G163,3),2)</f>
      </c>
      <c s="36" t="s">
        <v>54</v>
      </c>
      <c>
        <f>(M163*21)/100</f>
      </c>
      <c t="s">
        <v>27</v>
      </c>
    </row>
    <row r="164" spans="1:5" ht="38.25">
      <c r="A164" s="35" t="s">
        <v>55</v>
      </c>
      <c r="E164" s="39" t="s">
        <v>1023</v>
      </c>
    </row>
    <row r="165" spans="1:5" ht="38.25">
      <c r="A165" s="35" t="s">
        <v>56</v>
      </c>
      <c r="E165" s="40" t="s">
        <v>1024</v>
      </c>
    </row>
    <row r="166" spans="1:5" ht="191.25">
      <c r="A166" t="s">
        <v>58</v>
      </c>
      <c r="E166" s="39" t="s">
        <v>1025</v>
      </c>
    </row>
    <row r="167" spans="1:16" ht="12.75">
      <c r="A167" t="s">
        <v>49</v>
      </c>
      <c s="34" t="s">
        <v>310</v>
      </c>
      <c s="34" t="s">
        <v>1026</v>
      </c>
      <c s="35" t="s">
        <v>5</v>
      </c>
      <c s="6" t="s">
        <v>1027</v>
      </c>
      <c s="36" t="s">
        <v>53</v>
      </c>
      <c s="37">
        <v>92.648</v>
      </c>
      <c s="36">
        <v>0</v>
      </c>
      <c s="36">
        <f>ROUND(G167*H167,6)</f>
      </c>
      <c r="L167" s="38">
        <v>0</v>
      </c>
      <c s="32">
        <f>ROUND(ROUND(L167,2)*ROUND(G167,3),2)</f>
      </c>
      <c s="36" t="s">
        <v>54</v>
      </c>
      <c>
        <f>(M167*21)/100</f>
      </c>
      <c t="s">
        <v>27</v>
      </c>
    </row>
    <row r="168" spans="1:5" ht="63.75">
      <c r="A168" s="35" t="s">
        <v>55</v>
      </c>
      <c r="E168" s="39" t="s">
        <v>1028</v>
      </c>
    </row>
    <row r="169" spans="1:5" ht="38.25">
      <c r="A169" s="35" t="s">
        <v>56</v>
      </c>
      <c r="E169" s="40" t="s">
        <v>1029</v>
      </c>
    </row>
    <row r="170" spans="1:5" ht="191.25">
      <c r="A170" t="s">
        <v>58</v>
      </c>
      <c r="E170" s="39" t="s">
        <v>1025</v>
      </c>
    </row>
    <row r="171" spans="1:16" ht="12.75">
      <c r="A171" t="s">
        <v>49</v>
      </c>
      <c s="34" t="s">
        <v>313</v>
      </c>
      <c s="34" t="s">
        <v>1030</v>
      </c>
      <c s="35" t="s">
        <v>5</v>
      </c>
      <c s="6" t="s">
        <v>1031</v>
      </c>
      <c s="36" t="s">
        <v>126</v>
      </c>
      <c s="37">
        <v>4</v>
      </c>
      <c s="36">
        <v>0</v>
      </c>
      <c s="36">
        <f>ROUND(G171*H171,6)</f>
      </c>
      <c r="L171" s="38">
        <v>0</v>
      </c>
      <c s="32">
        <f>ROUND(ROUND(L171,2)*ROUND(G171,3),2)</f>
      </c>
      <c s="36" t="s">
        <v>54</v>
      </c>
      <c>
        <f>(M171*21)/100</f>
      </c>
      <c t="s">
        <v>27</v>
      </c>
    </row>
    <row r="172" spans="1:5" ht="63.75">
      <c r="A172" s="35" t="s">
        <v>55</v>
      </c>
      <c r="E172" s="39" t="s">
        <v>1032</v>
      </c>
    </row>
    <row r="173" spans="1:5" ht="38.25">
      <c r="A173" s="35" t="s">
        <v>56</v>
      </c>
      <c r="E173" s="40" t="s">
        <v>559</v>
      </c>
    </row>
    <row r="174" spans="1:5" ht="63.75">
      <c r="A174" t="s">
        <v>58</v>
      </c>
      <c r="E174" s="39" t="s">
        <v>1033</v>
      </c>
    </row>
    <row r="175" spans="1:16" ht="12.75">
      <c r="A175" t="s">
        <v>49</v>
      </c>
      <c s="34" t="s">
        <v>316</v>
      </c>
      <c s="34" t="s">
        <v>1034</v>
      </c>
      <c s="35" t="s">
        <v>5</v>
      </c>
      <c s="6" t="s">
        <v>1035</v>
      </c>
      <c s="36" t="s">
        <v>68</v>
      </c>
      <c s="37">
        <v>36.709</v>
      </c>
      <c s="36">
        <v>0</v>
      </c>
      <c s="36">
        <f>ROUND(G175*H175,6)</f>
      </c>
      <c r="L175" s="38">
        <v>0</v>
      </c>
      <c s="32">
        <f>ROUND(ROUND(L175,2)*ROUND(G175,3),2)</f>
      </c>
      <c s="36" t="s">
        <v>54</v>
      </c>
      <c>
        <f>(M175*21)/100</f>
      </c>
      <c t="s">
        <v>27</v>
      </c>
    </row>
    <row r="176" spans="1:5" ht="38.25">
      <c r="A176" s="35" t="s">
        <v>55</v>
      </c>
      <c r="E176" s="39" t="s">
        <v>1036</v>
      </c>
    </row>
    <row r="177" spans="1:5" ht="38.25">
      <c r="A177" s="35" t="s">
        <v>56</v>
      </c>
      <c r="E177" s="40" t="s">
        <v>1037</v>
      </c>
    </row>
    <row r="178" spans="1:5" ht="395.25">
      <c r="A178" t="s">
        <v>58</v>
      </c>
      <c r="E178" s="39" t="s">
        <v>1038</v>
      </c>
    </row>
    <row r="179" spans="1:16" ht="12.75">
      <c r="A179" t="s">
        <v>49</v>
      </c>
      <c s="34" t="s">
        <v>321</v>
      </c>
      <c s="34" t="s">
        <v>1039</v>
      </c>
      <c s="35" t="s">
        <v>5</v>
      </c>
      <c s="6" t="s">
        <v>1040</v>
      </c>
      <c s="36" t="s">
        <v>68</v>
      </c>
      <c s="37">
        <v>9.091</v>
      </c>
      <c s="36">
        <v>0</v>
      </c>
      <c s="36">
        <f>ROUND(G179*H179,6)</f>
      </c>
      <c r="L179" s="38">
        <v>0</v>
      </c>
      <c s="32">
        <f>ROUND(ROUND(L179,2)*ROUND(G179,3),2)</f>
      </c>
      <c s="36" t="s">
        <v>54</v>
      </c>
      <c>
        <f>(M179*21)/100</f>
      </c>
      <c t="s">
        <v>27</v>
      </c>
    </row>
    <row r="180" spans="1:5" ht="38.25">
      <c r="A180" s="35" t="s">
        <v>55</v>
      </c>
      <c r="E180" s="39" t="s">
        <v>1041</v>
      </c>
    </row>
    <row r="181" spans="1:5" ht="38.25">
      <c r="A181" s="35" t="s">
        <v>56</v>
      </c>
      <c r="E181" s="40" t="s">
        <v>1042</v>
      </c>
    </row>
    <row r="182" spans="1:5" ht="395.25">
      <c r="A182" t="s">
        <v>58</v>
      </c>
      <c r="E182" s="39" t="s">
        <v>1038</v>
      </c>
    </row>
    <row r="183" spans="1:16" ht="12.75">
      <c r="A183" t="s">
        <v>49</v>
      </c>
      <c s="34" t="s">
        <v>327</v>
      </c>
      <c s="34" t="s">
        <v>1043</v>
      </c>
      <c s="35" t="s">
        <v>5</v>
      </c>
      <c s="6" t="s">
        <v>1044</v>
      </c>
      <c s="36" t="s">
        <v>68</v>
      </c>
      <c s="37">
        <v>3.2</v>
      </c>
      <c s="36">
        <v>0</v>
      </c>
      <c s="36">
        <f>ROUND(G183*H183,6)</f>
      </c>
      <c r="L183" s="38">
        <v>0</v>
      </c>
      <c s="32">
        <f>ROUND(ROUND(L183,2)*ROUND(G183,3),2)</f>
      </c>
      <c s="36" t="s">
        <v>54</v>
      </c>
      <c>
        <f>(M183*21)/100</f>
      </c>
      <c t="s">
        <v>27</v>
      </c>
    </row>
    <row r="184" spans="1:5" ht="12.75">
      <c r="A184" s="35" t="s">
        <v>55</v>
      </c>
      <c r="E184" s="39" t="s">
        <v>1045</v>
      </c>
    </row>
    <row r="185" spans="1:5" ht="38.25">
      <c r="A185" s="35" t="s">
        <v>56</v>
      </c>
      <c r="E185" s="40" t="s">
        <v>1046</v>
      </c>
    </row>
    <row r="186" spans="1:5" ht="38.25">
      <c r="A186" t="s">
        <v>58</v>
      </c>
      <c r="E186" s="39" t="s">
        <v>1047</v>
      </c>
    </row>
    <row r="187" spans="1:16" ht="12.75">
      <c r="A187" t="s">
        <v>49</v>
      </c>
      <c s="34" t="s">
        <v>330</v>
      </c>
      <c s="34" t="s">
        <v>1048</v>
      </c>
      <c s="35" t="s">
        <v>5</v>
      </c>
      <c s="6" t="s">
        <v>1049</v>
      </c>
      <c s="36" t="s">
        <v>68</v>
      </c>
      <c s="37">
        <v>36.288</v>
      </c>
      <c s="36">
        <v>0</v>
      </c>
      <c s="36">
        <f>ROUND(G187*H187,6)</f>
      </c>
      <c r="L187" s="38">
        <v>0</v>
      </c>
      <c s="32">
        <f>ROUND(ROUND(L187,2)*ROUND(G187,3),2)</f>
      </c>
      <c s="36" t="s">
        <v>54</v>
      </c>
      <c>
        <f>(M187*21)/100</f>
      </c>
      <c t="s">
        <v>27</v>
      </c>
    </row>
    <row r="188" spans="1:5" ht="38.25">
      <c r="A188" s="35" t="s">
        <v>55</v>
      </c>
      <c r="E188" s="39" t="s">
        <v>1050</v>
      </c>
    </row>
    <row r="189" spans="1:5" ht="38.25">
      <c r="A189" s="35" t="s">
        <v>56</v>
      </c>
      <c r="E189" s="40" t="s">
        <v>1051</v>
      </c>
    </row>
    <row r="190" spans="1:5" ht="38.25">
      <c r="A190" t="s">
        <v>58</v>
      </c>
      <c r="E190" s="39" t="s">
        <v>1052</v>
      </c>
    </row>
    <row r="191" spans="1:16" ht="12.75">
      <c r="A191" t="s">
        <v>49</v>
      </c>
      <c s="34" t="s">
        <v>336</v>
      </c>
      <c s="34" t="s">
        <v>1053</v>
      </c>
      <c s="35" t="s">
        <v>5</v>
      </c>
      <c s="6" t="s">
        <v>1054</v>
      </c>
      <c s="36" t="s">
        <v>88</v>
      </c>
      <c s="37">
        <v>36.9</v>
      </c>
      <c s="36">
        <v>0</v>
      </c>
      <c s="36">
        <f>ROUND(G191*H191,6)</f>
      </c>
      <c r="L191" s="38">
        <v>0</v>
      </c>
      <c s="32">
        <f>ROUND(ROUND(L191,2)*ROUND(G191,3),2)</f>
      </c>
      <c s="36" t="s">
        <v>54</v>
      </c>
      <c>
        <f>(M191*21)/100</f>
      </c>
      <c t="s">
        <v>27</v>
      </c>
    </row>
    <row r="192" spans="1:5" ht="38.25">
      <c r="A192" s="35" t="s">
        <v>55</v>
      </c>
      <c r="E192" s="39" t="s">
        <v>1055</v>
      </c>
    </row>
    <row r="193" spans="1:5" ht="38.25">
      <c r="A193" s="35" t="s">
        <v>56</v>
      </c>
      <c r="E193" s="40" t="s">
        <v>1056</v>
      </c>
    </row>
    <row r="194" spans="1:5" ht="76.5">
      <c r="A194" t="s">
        <v>58</v>
      </c>
      <c r="E194" s="39" t="s">
        <v>1057</v>
      </c>
    </row>
    <row r="195" spans="1:13" ht="12.75">
      <c r="A195" t="s">
        <v>46</v>
      </c>
      <c r="C195" s="31" t="s">
        <v>71</v>
      </c>
      <c r="E195" s="33" t="s">
        <v>431</v>
      </c>
      <c r="J195" s="32">
        <f>0</f>
      </c>
      <c s="32">
        <f>0</f>
      </c>
      <c s="32">
        <f>0+L196+L200</f>
      </c>
      <c s="32">
        <f>0+M196+M200</f>
      </c>
    </row>
    <row r="196" spans="1:16" ht="25.5">
      <c r="A196" t="s">
        <v>49</v>
      </c>
      <c s="34" t="s">
        <v>339</v>
      </c>
      <c s="34" t="s">
        <v>432</v>
      </c>
      <c s="35" t="s">
        <v>5</v>
      </c>
      <c s="6" t="s">
        <v>433</v>
      </c>
      <c s="36" t="s">
        <v>68</v>
      </c>
      <c s="37">
        <v>604.9</v>
      </c>
      <c s="36">
        <v>0</v>
      </c>
      <c s="36">
        <f>ROUND(G196*H196,6)</f>
      </c>
      <c r="L196" s="38">
        <v>0</v>
      </c>
      <c s="32">
        <f>ROUND(ROUND(L196,2)*ROUND(G196,3),2)</f>
      </c>
      <c s="36" t="s">
        <v>54</v>
      </c>
      <c>
        <f>(M196*21)/100</f>
      </c>
      <c t="s">
        <v>27</v>
      </c>
    </row>
    <row r="197" spans="1:5" ht="38.25">
      <c r="A197" s="35" t="s">
        <v>55</v>
      </c>
      <c r="E197" s="39" t="s">
        <v>1058</v>
      </c>
    </row>
    <row r="198" spans="1:5" ht="38.25">
      <c r="A198" s="35" t="s">
        <v>56</v>
      </c>
      <c r="E198" s="40" t="s">
        <v>1059</v>
      </c>
    </row>
    <row r="199" spans="1:5" ht="153">
      <c r="A199" t="s">
        <v>58</v>
      </c>
      <c r="E199" s="39" t="s">
        <v>436</v>
      </c>
    </row>
    <row r="200" spans="1:16" ht="12.75">
      <c r="A200" t="s">
        <v>49</v>
      </c>
      <c s="34" t="s">
        <v>343</v>
      </c>
      <c s="34" t="s">
        <v>1060</v>
      </c>
      <c s="35" t="s">
        <v>5</v>
      </c>
      <c s="6" t="s">
        <v>1061</v>
      </c>
      <c s="36" t="s">
        <v>68</v>
      </c>
      <c s="37">
        <v>44.1</v>
      </c>
      <c s="36">
        <v>0</v>
      </c>
      <c s="36">
        <f>ROUND(G200*H200,6)</f>
      </c>
      <c r="L200" s="38">
        <v>0</v>
      </c>
      <c s="32">
        <f>ROUND(ROUND(L200,2)*ROUND(G200,3),2)</f>
      </c>
      <c s="36" t="s">
        <v>54</v>
      </c>
      <c>
        <f>(M200*21)/100</f>
      </c>
      <c t="s">
        <v>27</v>
      </c>
    </row>
    <row r="201" spans="1:5" ht="38.25">
      <c r="A201" s="35" t="s">
        <v>55</v>
      </c>
      <c r="E201" s="39" t="s">
        <v>1062</v>
      </c>
    </row>
    <row r="202" spans="1:5" ht="38.25">
      <c r="A202" s="35" t="s">
        <v>56</v>
      </c>
      <c r="E202" s="40" t="s">
        <v>1063</v>
      </c>
    </row>
    <row r="203" spans="1:5" ht="51">
      <c r="A203" t="s">
        <v>58</v>
      </c>
      <c r="E203" s="39" t="s">
        <v>1064</v>
      </c>
    </row>
    <row r="204" spans="1:13" ht="12.75">
      <c r="A204" t="s">
        <v>46</v>
      </c>
      <c r="C204" s="31" t="s">
        <v>75</v>
      </c>
      <c r="E204" s="33" t="s">
        <v>1065</v>
      </c>
      <c r="J204" s="32">
        <f>0</f>
      </c>
      <c s="32">
        <f>0</f>
      </c>
      <c s="32">
        <f>0+L205+L209</f>
      </c>
      <c s="32">
        <f>0+M205+M209</f>
      </c>
    </row>
    <row r="205" spans="1:16" ht="12.75">
      <c r="A205" t="s">
        <v>49</v>
      </c>
      <c s="34" t="s">
        <v>346</v>
      </c>
      <c s="34" t="s">
        <v>1066</v>
      </c>
      <c s="35" t="s">
        <v>5</v>
      </c>
      <c s="6" t="s">
        <v>1067</v>
      </c>
      <c s="36" t="s">
        <v>68</v>
      </c>
      <c s="37">
        <v>9.486</v>
      </c>
      <c s="36">
        <v>0</v>
      </c>
      <c s="36">
        <f>ROUND(G205*H205,6)</f>
      </c>
      <c r="L205" s="38">
        <v>0</v>
      </c>
      <c s="32">
        <f>ROUND(ROUND(L205,2)*ROUND(G205,3),2)</f>
      </c>
      <c s="36" t="s">
        <v>54</v>
      </c>
      <c>
        <f>(M205*21)/100</f>
      </c>
      <c t="s">
        <v>27</v>
      </c>
    </row>
    <row r="206" spans="1:5" ht="38.25">
      <c r="A206" s="35" t="s">
        <v>55</v>
      </c>
      <c r="E206" s="39" t="s">
        <v>1068</v>
      </c>
    </row>
    <row r="207" spans="1:5" ht="38.25">
      <c r="A207" s="35" t="s">
        <v>56</v>
      </c>
      <c r="E207" s="40" t="s">
        <v>1069</v>
      </c>
    </row>
    <row r="208" spans="1:5" ht="382.5">
      <c r="A208" t="s">
        <v>58</v>
      </c>
      <c r="E208" s="39" t="s">
        <v>1070</v>
      </c>
    </row>
    <row r="209" spans="1:16" ht="12.75">
      <c r="A209" t="s">
        <v>49</v>
      </c>
      <c s="34" t="s">
        <v>350</v>
      </c>
      <c s="34" t="s">
        <v>1071</v>
      </c>
      <c s="35" t="s">
        <v>5</v>
      </c>
      <c s="6" t="s">
        <v>1072</v>
      </c>
      <c s="36" t="s">
        <v>53</v>
      </c>
      <c s="37">
        <v>0.488</v>
      </c>
      <c s="36">
        <v>0</v>
      </c>
      <c s="36">
        <f>ROUND(G209*H209,6)</f>
      </c>
      <c r="L209" s="38">
        <v>0</v>
      </c>
      <c s="32">
        <f>ROUND(ROUND(L209,2)*ROUND(G209,3),2)</f>
      </c>
      <c s="36" t="s">
        <v>54</v>
      </c>
      <c>
        <f>(M209*21)/100</f>
      </c>
      <c t="s">
        <v>27</v>
      </c>
    </row>
    <row r="210" spans="1:5" ht="63.75">
      <c r="A210" s="35" t="s">
        <v>55</v>
      </c>
      <c r="E210" s="39" t="s">
        <v>1073</v>
      </c>
    </row>
    <row r="211" spans="1:5" ht="38.25">
      <c r="A211" s="35" t="s">
        <v>56</v>
      </c>
      <c r="E211" s="40" t="s">
        <v>1074</v>
      </c>
    </row>
    <row r="212" spans="1:5" ht="255">
      <c r="A212" t="s">
        <v>58</v>
      </c>
      <c r="E212" s="39" t="s">
        <v>1075</v>
      </c>
    </row>
    <row r="213" spans="1:13" ht="12.75">
      <c r="A213" t="s">
        <v>46</v>
      </c>
      <c r="C213" s="31" t="s">
        <v>80</v>
      </c>
      <c r="E213" s="33" t="s">
        <v>524</v>
      </c>
      <c r="J213" s="32">
        <f>0</f>
      </c>
      <c s="32">
        <f>0</f>
      </c>
      <c s="32">
        <f>0+L214+L218+L222+L226+L230+L234+L238+L242+L246+L250+L254+L258+L262+L266+L270</f>
      </c>
      <c s="32">
        <f>0+M214+M218+M222+M226+M230+M234+M238+M242+M246+M250+M254+M258+M262+M266+M270</f>
      </c>
    </row>
    <row r="214" spans="1:16" ht="25.5">
      <c r="A214" t="s">
        <v>49</v>
      </c>
      <c s="34" t="s">
        <v>354</v>
      </c>
      <c s="34" t="s">
        <v>1076</v>
      </c>
      <c s="35" t="s">
        <v>5</v>
      </c>
      <c s="6" t="s">
        <v>1077</v>
      </c>
      <c s="36" t="s">
        <v>78</v>
      </c>
      <c s="37">
        <v>24</v>
      </c>
      <c s="36">
        <v>0</v>
      </c>
      <c s="36">
        <f>ROUND(G214*H214,6)</f>
      </c>
      <c r="L214" s="38">
        <v>0</v>
      </c>
      <c s="32">
        <f>ROUND(ROUND(L214,2)*ROUND(G214,3),2)</f>
      </c>
      <c s="36" t="s">
        <v>54</v>
      </c>
      <c>
        <f>(M214*21)/100</f>
      </c>
      <c t="s">
        <v>27</v>
      </c>
    </row>
    <row r="215" spans="1:5" ht="63.75">
      <c r="A215" s="35" t="s">
        <v>55</v>
      </c>
      <c r="E215" s="39" t="s">
        <v>1078</v>
      </c>
    </row>
    <row r="216" spans="1:5" ht="38.25">
      <c r="A216" s="35" t="s">
        <v>56</v>
      </c>
      <c r="E216" s="40" t="s">
        <v>1079</v>
      </c>
    </row>
    <row r="217" spans="1:5" ht="63.75">
      <c r="A217" t="s">
        <v>58</v>
      </c>
      <c r="E217" s="39" t="s">
        <v>1080</v>
      </c>
    </row>
    <row r="218" spans="1:16" ht="25.5">
      <c r="A218" t="s">
        <v>49</v>
      </c>
      <c s="34" t="s">
        <v>359</v>
      </c>
      <c s="34" t="s">
        <v>1081</v>
      </c>
      <c s="35" t="s">
        <v>5</v>
      </c>
      <c s="6" t="s">
        <v>1082</v>
      </c>
      <c s="36" t="s">
        <v>78</v>
      </c>
      <c s="37">
        <v>10</v>
      </c>
      <c s="36">
        <v>0</v>
      </c>
      <c s="36">
        <f>ROUND(G218*H218,6)</f>
      </c>
      <c r="L218" s="38">
        <v>0</v>
      </c>
      <c s="32">
        <f>ROUND(ROUND(L218,2)*ROUND(G218,3),2)</f>
      </c>
      <c s="36" t="s">
        <v>54</v>
      </c>
      <c>
        <f>(M218*21)/100</f>
      </c>
      <c t="s">
        <v>27</v>
      </c>
    </row>
    <row r="219" spans="1:5" ht="51">
      <c r="A219" s="35" t="s">
        <v>55</v>
      </c>
      <c r="E219" s="39" t="s">
        <v>1083</v>
      </c>
    </row>
    <row r="220" spans="1:5" ht="38.25">
      <c r="A220" s="35" t="s">
        <v>56</v>
      </c>
      <c r="E220" s="40" t="s">
        <v>1084</v>
      </c>
    </row>
    <row r="221" spans="1:5" ht="76.5">
      <c r="A221" t="s">
        <v>58</v>
      </c>
      <c r="E221" s="39" t="s">
        <v>98</v>
      </c>
    </row>
    <row r="222" spans="1:16" ht="12.75">
      <c r="A222" t="s">
        <v>49</v>
      </c>
      <c s="34" t="s">
        <v>364</v>
      </c>
      <c s="34" t="s">
        <v>1085</v>
      </c>
      <c s="35" t="s">
        <v>5</v>
      </c>
      <c s="6" t="s">
        <v>1086</v>
      </c>
      <c s="36" t="s">
        <v>78</v>
      </c>
      <c s="37">
        <v>24</v>
      </c>
      <c s="36">
        <v>0</v>
      </c>
      <c s="36">
        <f>ROUND(G222*H222,6)</f>
      </c>
      <c r="L222" s="38">
        <v>0</v>
      </c>
      <c s="32">
        <f>ROUND(ROUND(L222,2)*ROUND(G222,3),2)</f>
      </c>
      <c s="36" t="s">
        <v>54</v>
      </c>
      <c>
        <f>(M222*21)/100</f>
      </c>
      <c t="s">
        <v>27</v>
      </c>
    </row>
    <row r="223" spans="1:5" ht="12.75">
      <c r="A223" s="35" t="s">
        <v>55</v>
      </c>
      <c r="E223" s="39" t="s">
        <v>1087</v>
      </c>
    </row>
    <row r="224" spans="1:5" ht="38.25">
      <c r="A224" s="35" t="s">
        <v>56</v>
      </c>
      <c r="E224" s="40" t="s">
        <v>1079</v>
      </c>
    </row>
    <row r="225" spans="1:5" ht="76.5">
      <c r="A225" t="s">
        <v>58</v>
      </c>
      <c r="E225" s="39" t="s">
        <v>98</v>
      </c>
    </row>
    <row r="226" spans="1:16" ht="12.75">
      <c r="A226" t="s">
        <v>49</v>
      </c>
      <c s="34" t="s">
        <v>368</v>
      </c>
      <c s="34" t="s">
        <v>1088</v>
      </c>
      <c s="35" t="s">
        <v>5</v>
      </c>
      <c s="6" t="s">
        <v>1089</v>
      </c>
      <c s="36" t="s">
        <v>78</v>
      </c>
      <c s="37">
        <v>18</v>
      </c>
      <c s="36">
        <v>0</v>
      </c>
      <c s="36">
        <f>ROUND(G226*H226,6)</f>
      </c>
      <c r="L226" s="38">
        <v>0</v>
      </c>
      <c s="32">
        <f>ROUND(ROUND(L226,2)*ROUND(G226,3),2)</f>
      </c>
      <c s="36" t="s">
        <v>54</v>
      </c>
      <c>
        <f>(M226*21)/100</f>
      </c>
      <c t="s">
        <v>27</v>
      </c>
    </row>
    <row r="227" spans="1:5" ht="12.75">
      <c r="A227" s="35" t="s">
        <v>55</v>
      </c>
      <c r="E227" s="39" t="s">
        <v>1090</v>
      </c>
    </row>
    <row r="228" spans="1:5" ht="38.25">
      <c r="A228" s="35" t="s">
        <v>56</v>
      </c>
      <c r="E228" s="40" t="s">
        <v>1091</v>
      </c>
    </row>
    <row r="229" spans="1:5" ht="76.5">
      <c r="A229" t="s">
        <v>58</v>
      </c>
      <c r="E229" s="39" t="s">
        <v>1092</v>
      </c>
    </row>
    <row r="230" spans="1:16" ht="25.5">
      <c r="A230" t="s">
        <v>49</v>
      </c>
      <c s="34" t="s">
        <v>374</v>
      </c>
      <c s="34" t="s">
        <v>1093</v>
      </c>
      <c s="35" t="s">
        <v>5</v>
      </c>
      <c s="6" t="s">
        <v>1094</v>
      </c>
      <c s="36" t="s">
        <v>88</v>
      </c>
      <c s="37">
        <v>215.904</v>
      </c>
      <c s="36">
        <v>0</v>
      </c>
      <c s="36">
        <f>ROUND(G230*H230,6)</f>
      </c>
      <c r="L230" s="38">
        <v>0</v>
      </c>
      <c s="32">
        <f>ROUND(ROUND(L230,2)*ROUND(G230,3),2)</f>
      </c>
      <c s="36" t="s">
        <v>54</v>
      </c>
      <c>
        <f>(M230*21)/100</f>
      </c>
      <c t="s">
        <v>27</v>
      </c>
    </row>
    <row r="231" spans="1:5" ht="63.75">
      <c r="A231" s="35" t="s">
        <v>55</v>
      </c>
      <c r="E231" s="39" t="s">
        <v>1095</v>
      </c>
    </row>
    <row r="232" spans="1:5" ht="63.75">
      <c r="A232" s="35" t="s">
        <v>56</v>
      </c>
      <c r="E232" s="40" t="s">
        <v>1096</v>
      </c>
    </row>
    <row r="233" spans="1:5" ht="204">
      <c r="A233" t="s">
        <v>58</v>
      </c>
      <c r="E233" s="39" t="s">
        <v>1097</v>
      </c>
    </row>
    <row r="234" spans="1:16" ht="25.5">
      <c r="A234" t="s">
        <v>49</v>
      </c>
      <c s="34" t="s">
        <v>1098</v>
      </c>
      <c s="34" t="s">
        <v>1099</v>
      </c>
      <c s="35" t="s">
        <v>5</v>
      </c>
      <c s="6" t="s">
        <v>1100</v>
      </c>
      <c s="36" t="s">
        <v>88</v>
      </c>
      <c s="37">
        <v>48.863</v>
      </c>
      <c s="36">
        <v>0</v>
      </c>
      <c s="36">
        <f>ROUND(G234*H234,6)</f>
      </c>
      <c r="L234" s="38">
        <v>0</v>
      </c>
      <c s="32">
        <f>ROUND(ROUND(L234,2)*ROUND(G234,3),2)</f>
      </c>
      <c s="36" t="s">
        <v>54</v>
      </c>
      <c>
        <f>(M234*21)/100</f>
      </c>
      <c t="s">
        <v>27</v>
      </c>
    </row>
    <row r="235" spans="1:5" ht="63.75">
      <c r="A235" s="35" t="s">
        <v>55</v>
      </c>
      <c r="E235" s="39" t="s">
        <v>1101</v>
      </c>
    </row>
    <row r="236" spans="1:5" ht="38.25">
      <c r="A236" s="35" t="s">
        <v>56</v>
      </c>
      <c r="E236" s="40" t="s">
        <v>1102</v>
      </c>
    </row>
    <row r="237" spans="1:5" ht="204">
      <c r="A237" t="s">
        <v>58</v>
      </c>
      <c r="E237" s="39" t="s">
        <v>1097</v>
      </c>
    </row>
    <row r="238" spans="1:16" ht="25.5">
      <c r="A238" t="s">
        <v>49</v>
      </c>
      <c s="34" t="s">
        <v>1103</v>
      </c>
      <c s="34" t="s">
        <v>1099</v>
      </c>
      <c s="35" t="s">
        <v>50</v>
      </c>
      <c s="6" t="s">
        <v>1100</v>
      </c>
      <c s="36" t="s">
        <v>88</v>
      </c>
      <c s="37">
        <v>674.736</v>
      </c>
      <c s="36">
        <v>0</v>
      </c>
      <c s="36">
        <f>ROUND(G238*H238,6)</f>
      </c>
      <c r="L238" s="38">
        <v>0</v>
      </c>
      <c s="32">
        <f>ROUND(ROUND(L238,2)*ROUND(G238,3),2)</f>
      </c>
      <c s="36" t="s">
        <v>54</v>
      </c>
      <c>
        <f>(M238*21)/100</f>
      </c>
      <c t="s">
        <v>27</v>
      </c>
    </row>
    <row r="239" spans="1:5" ht="140.25">
      <c r="A239" s="35" t="s">
        <v>55</v>
      </c>
      <c r="E239" s="39" t="s">
        <v>1104</v>
      </c>
    </row>
    <row r="240" spans="1:5" ht="63.75">
      <c r="A240" s="35" t="s">
        <v>56</v>
      </c>
      <c r="E240" s="40" t="s">
        <v>1105</v>
      </c>
    </row>
    <row r="241" spans="1:5" ht="204">
      <c r="A241" t="s">
        <v>58</v>
      </c>
      <c r="E241" s="39" t="s">
        <v>1097</v>
      </c>
    </row>
    <row r="242" spans="1:16" ht="25.5">
      <c r="A242" t="s">
        <v>49</v>
      </c>
      <c s="34" t="s">
        <v>1106</v>
      </c>
      <c s="34" t="s">
        <v>1099</v>
      </c>
      <c s="35" t="s">
        <v>27</v>
      </c>
      <c s="6" t="s">
        <v>1100</v>
      </c>
      <c s="36" t="s">
        <v>88</v>
      </c>
      <c s="37">
        <v>151.335</v>
      </c>
      <c s="36">
        <v>0</v>
      </c>
      <c s="36">
        <f>ROUND(G242*H242,6)</f>
      </c>
      <c r="L242" s="38">
        <v>0</v>
      </c>
      <c s="32">
        <f>ROUND(ROUND(L242,2)*ROUND(G242,3),2)</f>
      </c>
      <c s="36" t="s">
        <v>54</v>
      </c>
      <c>
        <f>(M242*21)/100</f>
      </c>
      <c t="s">
        <v>27</v>
      </c>
    </row>
    <row r="243" spans="1:5" ht="76.5">
      <c r="A243" s="35" t="s">
        <v>55</v>
      </c>
      <c r="E243" s="39" t="s">
        <v>1107</v>
      </c>
    </row>
    <row r="244" spans="1:5" ht="38.25">
      <c r="A244" s="35" t="s">
        <v>56</v>
      </c>
      <c r="E244" s="40" t="s">
        <v>1108</v>
      </c>
    </row>
    <row r="245" spans="1:5" ht="204">
      <c r="A245" t="s">
        <v>58</v>
      </c>
      <c r="E245" s="39" t="s">
        <v>1097</v>
      </c>
    </row>
    <row r="246" spans="1:16" ht="12.75">
      <c r="A246" t="s">
        <v>49</v>
      </c>
      <c s="34" t="s">
        <v>1109</v>
      </c>
      <c s="34" t="s">
        <v>1110</v>
      </c>
      <c s="35" t="s">
        <v>5</v>
      </c>
      <c s="6" t="s">
        <v>1111</v>
      </c>
      <c s="36" t="s">
        <v>88</v>
      </c>
      <c s="37">
        <v>200.64</v>
      </c>
      <c s="36">
        <v>0</v>
      </c>
      <c s="36">
        <f>ROUND(G246*H246,6)</f>
      </c>
      <c r="L246" s="38">
        <v>0</v>
      </c>
      <c s="32">
        <f>ROUND(ROUND(L246,2)*ROUND(G246,3),2)</f>
      </c>
      <c s="36" t="s">
        <v>54</v>
      </c>
      <c>
        <f>(M246*21)/100</f>
      </c>
      <c t="s">
        <v>27</v>
      </c>
    </row>
    <row r="247" spans="1:5" ht="12.75">
      <c r="A247" s="35" t="s">
        <v>55</v>
      </c>
      <c r="E247" s="39" t="s">
        <v>1112</v>
      </c>
    </row>
    <row r="248" spans="1:5" ht="38.25">
      <c r="A248" s="35" t="s">
        <v>56</v>
      </c>
      <c r="E248" s="40" t="s">
        <v>1113</v>
      </c>
    </row>
    <row r="249" spans="1:5" ht="204">
      <c r="A249" t="s">
        <v>58</v>
      </c>
      <c r="E249" s="39" t="s">
        <v>1097</v>
      </c>
    </row>
    <row r="250" spans="1:16" ht="12.75">
      <c r="A250" t="s">
        <v>49</v>
      </c>
      <c s="34" t="s">
        <v>1114</v>
      </c>
      <c s="34" t="s">
        <v>1115</v>
      </c>
      <c s="35" t="s">
        <v>5</v>
      </c>
      <c s="6" t="s">
        <v>1116</v>
      </c>
      <c s="36" t="s">
        <v>88</v>
      </c>
      <c s="37">
        <v>112.1</v>
      </c>
      <c s="36">
        <v>0</v>
      </c>
      <c s="36">
        <f>ROUND(G250*H250,6)</f>
      </c>
      <c r="L250" s="38">
        <v>0</v>
      </c>
      <c s="32">
        <f>ROUND(ROUND(L250,2)*ROUND(G250,3),2)</f>
      </c>
      <c s="36" t="s">
        <v>54</v>
      </c>
      <c>
        <f>(M250*21)/100</f>
      </c>
      <c t="s">
        <v>27</v>
      </c>
    </row>
    <row r="251" spans="1:5" ht="38.25">
      <c r="A251" s="35" t="s">
        <v>55</v>
      </c>
      <c r="E251" s="39" t="s">
        <v>1117</v>
      </c>
    </row>
    <row r="252" spans="1:5" ht="38.25">
      <c r="A252" s="35" t="s">
        <v>56</v>
      </c>
      <c r="E252" s="40" t="s">
        <v>1118</v>
      </c>
    </row>
    <row r="253" spans="1:5" ht="38.25">
      <c r="A253" t="s">
        <v>58</v>
      </c>
      <c r="E253" s="39" t="s">
        <v>1119</v>
      </c>
    </row>
    <row r="254" spans="1:16" ht="12.75">
      <c r="A254" t="s">
        <v>49</v>
      </c>
      <c s="34" t="s">
        <v>1120</v>
      </c>
      <c s="34" t="s">
        <v>1115</v>
      </c>
      <c s="35" t="s">
        <v>50</v>
      </c>
      <c s="6" t="s">
        <v>1116</v>
      </c>
      <c s="36" t="s">
        <v>88</v>
      </c>
      <c s="37">
        <v>455.415</v>
      </c>
      <c s="36">
        <v>0</v>
      </c>
      <c s="36">
        <f>ROUND(G254*H254,6)</f>
      </c>
      <c r="L254" s="38">
        <v>0</v>
      </c>
      <c s="32">
        <f>ROUND(ROUND(L254,2)*ROUND(G254,3),2)</f>
      </c>
      <c s="36" t="s">
        <v>54</v>
      </c>
      <c>
        <f>(M254*21)/100</f>
      </c>
      <c t="s">
        <v>27</v>
      </c>
    </row>
    <row r="255" spans="1:5" ht="38.25">
      <c r="A255" s="35" t="s">
        <v>55</v>
      </c>
      <c r="E255" s="39" t="s">
        <v>1121</v>
      </c>
    </row>
    <row r="256" spans="1:5" ht="51">
      <c r="A256" s="35" t="s">
        <v>56</v>
      </c>
      <c r="E256" s="40" t="s">
        <v>1122</v>
      </c>
    </row>
    <row r="257" spans="1:5" ht="25.5">
      <c r="A257" t="s">
        <v>58</v>
      </c>
      <c r="E257" s="39" t="s">
        <v>1123</v>
      </c>
    </row>
    <row r="258" spans="1:16" ht="25.5">
      <c r="A258" t="s">
        <v>49</v>
      </c>
      <c s="34" t="s">
        <v>1124</v>
      </c>
      <c s="34" t="s">
        <v>1125</v>
      </c>
      <c s="35" t="s">
        <v>5</v>
      </c>
      <c s="6" t="s">
        <v>1126</v>
      </c>
      <c s="36" t="s">
        <v>126</v>
      </c>
      <c s="37">
        <v>2</v>
      </c>
      <c s="36">
        <v>0</v>
      </c>
      <c s="36">
        <f>ROUND(G258*H258,6)</f>
      </c>
      <c r="L258" s="38">
        <v>0</v>
      </c>
      <c s="32">
        <f>ROUND(ROUND(L258,2)*ROUND(G258,3),2)</f>
      </c>
      <c s="36" t="s">
        <v>54</v>
      </c>
      <c>
        <f>(M258*21)/100</f>
      </c>
      <c t="s">
        <v>27</v>
      </c>
    </row>
    <row r="259" spans="1:5" ht="38.25">
      <c r="A259" s="35" t="s">
        <v>55</v>
      </c>
      <c r="E259" s="39" t="s">
        <v>1127</v>
      </c>
    </row>
    <row r="260" spans="1:5" ht="38.25">
      <c r="A260" s="35" t="s">
        <v>56</v>
      </c>
      <c r="E260" s="40" t="s">
        <v>527</v>
      </c>
    </row>
    <row r="261" spans="1:5" ht="89.25">
      <c r="A261" t="s">
        <v>58</v>
      </c>
      <c r="E261" s="39" t="s">
        <v>1128</v>
      </c>
    </row>
    <row r="262" spans="1:16" ht="12.75">
      <c r="A262" t="s">
        <v>49</v>
      </c>
      <c s="34" t="s">
        <v>1129</v>
      </c>
      <c s="34" t="s">
        <v>1130</v>
      </c>
      <c s="35" t="s">
        <v>5</v>
      </c>
      <c s="6" t="s">
        <v>1131</v>
      </c>
      <c s="36" t="s">
        <v>88</v>
      </c>
      <c s="37">
        <v>1.55</v>
      </c>
      <c s="36">
        <v>0</v>
      </c>
      <c s="36">
        <f>ROUND(G262*H262,6)</f>
      </c>
      <c r="L262" s="38">
        <v>0</v>
      </c>
      <c s="32">
        <f>ROUND(ROUND(L262,2)*ROUND(G262,3),2)</f>
      </c>
      <c s="36" t="s">
        <v>54</v>
      </c>
      <c>
        <f>(M262*21)/100</f>
      </c>
      <c t="s">
        <v>27</v>
      </c>
    </row>
    <row r="263" spans="1:5" ht="51">
      <c r="A263" s="35" t="s">
        <v>55</v>
      </c>
      <c r="E263" s="39" t="s">
        <v>1132</v>
      </c>
    </row>
    <row r="264" spans="1:5" ht="38.25">
      <c r="A264" s="35" t="s">
        <v>56</v>
      </c>
      <c r="E264" s="40" t="s">
        <v>1133</v>
      </c>
    </row>
    <row r="265" spans="1:5" ht="140.25">
      <c r="A265" t="s">
        <v>58</v>
      </c>
      <c r="E265" s="39" t="s">
        <v>1134</v>
      </c>
    </row>
    <row r="266" spans="1:16" ht="12.75">
      <c r="A266" t="s">
        <v>49</v>
      </c>
      <c s="34" t="s">
        <v>1135</v>
      </c>
      <c s="34" t="s">
        <v>1136</v>
      </c>
      <c s="35" t="s">
        <v>5</v>
      </c>
      <c s="6" t="s">
        <v>1137</v>
      </c>
      <c s="36" t="s">
        <v>88</v>
      </c>
      <c s="37">
        <v>232.2</v>
      </c>
      <c s="36">
        <v>0</v>
      </c>
      <c s="36">
        <f>ROUND(G266*H266,6)</f>
      </c>
      <c r="L266" s="38">
        <v>0</v>
      </c>
      <c s="32">
        <f>ROUND(ROUND(L266,2)*ROUND(G266,3),2)</f>
      </c>
      <c s="36" t="s">
        <v>54</v>
      </c>
      <c>
        <f>(M266*21)/100</f>
      </c>
      <c t="s">
        <v>27</v>
      </c>
    </row>
    <row r="267" spans="1:5" ht="38.25">
      <c r="A267" s="35" t="s">
        <v>55</v>
      </c>
      <c r="E267" s="39" t="s">
        <v>1138</v>
      </c>
    </row>
    <row r="268" spans="1:5" ht="38.25">
      <c r="A268" s="35" t="s">
        <v>56</v>
      </c>
      <c r="E268" s="40" t="s">
        <v>1139</v>
      </c>
    </row>
    <row r="269" spans="1:5" ht="51">
      <c r="A269" t="s">
        <v>58</v>
      </c>
      <c r="E269" s="39" t="s">
        <v>1140</v>
      </c>
    </row>
    <row r="270" spans="1:16" ht="12.75">
      <c r="A270" t="s">
        <v>49</v>
      </c>
      <c s="34" t="s">
        <v>1141</v>
      </c>
      <c s="34" t="s">
        <v>1142</v>
      </c>
      <c s="35" t="s">
        <v>5</v>
      </c>
      <c s="6" t="s">
        <v>1143</v>
      </c>
      <c s="36" t="s">
        <v>88</v>
      </c>
      <c s="37">
        <v>232.2</v>
      </c>
      <c s="36">
        <v>0</v>
      </c>
      <c s="36">
        <f>ROUND(G270*H270,6)</f>
      </c>
      <c r="L270" s="38">
        <v>0</v>
      </c>
      <c s="32">
        <f>ROUND(ROUND(L270,2)*ROUND(G270,3),2)</f>
      </c>
      <c s="36" t="s">
        <v>54</v>
      </c>
      <c>
        <f>(M270*21)/100</f>
      </c>
      <c t="s">
        <v>27</v>
      </c>
    </row>
    <row r="271" spans="1:5" ht="38.25">
      <c r="A271" s="35" t="s">
        <v>55</v>
      </c>
      <c r="E271" s="39" t="s">
        <v>1144</v>
      </c>
    </row>
    <row r="272" spans="1:5" ht="38.25">
      <c r="A272" s="35" t="s">
        <v>56</v>
      </c>
      <c r="E272" s="40" t="s">
        <v>1139</v>
      </c>
    </row>
    <row r="273" spans="1:5" ht="51">
      <c r="A273" t="s">
        <v>58</v>
      </c>
      <c r="E273" s="39" t="s">
        <v>1140</v>
      </c>
    </row>
    <row r="274" spans="1:13" ht="12.75">
      <c r="A274" t="s">
        <v>46</v>
      </c>
      <c r="C274" s="31" t="s">
        <v>85</v>
      </c>
      <c r="E274" s="33" t="s">
        <v>446</v>
      </c>
      <c r="J274" s="32">
        <f>0</f>
      </c>
      <c s="32">
        <f>0</f>
      </c>
      <c s="32">
        <f>0+L275+L279+L283+L287</f>
      </c>
      <c s="32">
        <f>0+M275+M279+M283+M287</f>
      </c>
    </row>
    <row r="275" spans="1:16" ht="12.75">
      <c r="A275" t="s">
        <v>49</v>
      </c>
      <c s="34" t="s">
        <v>1145</v>
      </c>
      <c s="34" t="s">
        <v>1146</v>
      </c>
      <c s="35" t="s">
        <v>5</v>
      </c>
      <c s="6" t="s">
        <v>1147</v>
      </c>
      <c s="36" t="s">
        <v>78</v>
      </c>
      <c s="37">
        <v>3</v>
      </c>
      <c s="36">
        <v>0</v>
      </c>
      <c s="36">
        <f>ROUND(G275*H275,6)</f>
      </c>
      <c r="L275" s="38">
        <v>0</v>
      </c>
      <c s="32">
        <f>ROUND(ROUND(L275,2)*ROUND(G275,3),2)</f>
      </c>
      <c s="36" t="s">
        <v>54</v>
      </c>
      <c>
        <f>(M275*21)/100</f>
      </c>
      <c t="s">
        <v>27</v>
      </c>
    </row>
    <row r="276" spans="1:5" ht="25.5">
      <c r="A276" s="35" t="s">
        <v>55</v>
      </c>
      <c r="E276" s="39" t="s">
        <v>1148</v>
      </c>
    </row>
    <row r="277" spans="1:5" ht="38.25">
      <c r="A277" s="35" t="s">
        <v>56</v>
      </c>
      <c r="E277" s="40" t="s">
        <v>1149</v>
      </c>
    </row>
    <row r="278" spans="1:5" ht="242.25">
      <c r="A278" t="s">
        <v>58</v>
      </c>
      <c r="E278" s="39" t="s">
        <v>1150</v>
      </c>
    </row>
    <row r="279" spans="1:16" ht="12.75">
      <c r="A279" t="s">
        <v>49</v>
      </c>
      <c s="34" t="s">
        <v>1151</v>
      </c>
      <c s="34" t="s">
        <v>1152</v>
      </c>
      <c s="35" t="s">
        <v>5</v>
      </c>
      <c s="6" t="s">
        <v>1153</v>
      </c>
      <c s="36" t="s">
        <v>78</v>
      </c>
      <c s="37">
        <v>33.2</v>
      </c>
      <c s="36">
        <v>0</v>
      </c>
      <c s="36">
        <f>ROUND(G279*H279,6)</f>
      </c>
      <c r="L279" s="38">
        <v>0</v>
      </c>
      <c s="32">
        <f>ROUND(ROUND(L279,2)*ROUND(G279,3),2)</f>
      </c>
      <c s="36" t="s">
        <v>54</v>
      </c>
      <c>
        <f>(M279*21)/100</f>
      </c>
      <c t="s">
        <v>27</v>
      </c>
    </row>
    <row r="280" spans="1:5" ht="38.25">
      <c r="A280" s="35" t="s">
        <v>55</v>
      </c>
      <c r="E280" s="39" t="s">
        <v>1154</v>
      </c>
    </row>
    <row r="281" spans="1:5" ht="38.25">
      <c r="A281" s="35" t="s">
        <v>56</v>
      </c>
      <c r="E281" s="40" t="s">
        <v>1155</v>
      </c>
    </row>
    <row r="282" spans="1:5" ht="242.25">
      <c r="A282" t="s">
        <v>58</v>
      </c>
      <c r="E282" s="39" t="s">
        <v>1150</v>
      </c>
    </row>
    <row r="283" spans="1:16" ht="12.75">
      <c r="A283" t="s">
        <v>49</v>
      </c>
      <c s="34" t="s">
        <v>1156</v>
      </c>
      <c s="34" t="s">
        <v>727</v>
      </c>
      <c s="35" t="s">
        <v>5</v>
      </c>
      <c s="6" t="s">
        <v>728</v>
      </c>
      <c s="36" t="s">
        <v>78</v>
      </c>
      <c s="37">
        <v>149</v>
      </c>
      <c s="36">
        <v>0</v>
      </c>
      <c s="36">
        <f>ROUND(G283*H283,6)</f>
      </c>
      <c r="L283" s="38">
        <v>0</v>
      </c>
      <c s="32">
        <f>ROUND(ROUND(L283,2)*ROUND(G283,3),2)</f>
      </c>
      <c s="36" t="s">
        <v>54</v>
      </c>
      <c>
        <f>(M283*21)/100</f>
      </c>
      <c t="s">
        <v>27</v>
      </c>
    </row>
    <row r="284" spans="1:5" ht="38.25">
      <c r="A284" s="35" t="s">
        <v>55</v>
      </c>
      <c r="E284" s="39" t="s">
        <v>1157</v>
      </c>
    </row>
    <row r="285" spans="1:5" ht="38.25">
      <c r="A285" s="35" t="s">
        <v>56</v>
      </c>
      <c r="E285" s="40" t="s">
        <v>1158</v>
      </c>
    </row>
    <row r="286" spans="1:5" ht="242.25">
      <c r="A286" t="s">
        <v>58</v>
      </c>
      <c r="E286" s="39" t="s">
        <v>1159</v>
      </c>
    </row>
    <row r="287" spans="1:16" ht="12.75">
      <c r="A287" t="s">
        <v>49</v>
      </c>
      <c s="34" t="s">
        <v>1160</v>
      </c>
      <c s="34" t="s">
        <v>1161</v>
      </c>
      <c s="35" t="s">
        <v>5</v>
      </c>
      <c s="6" t="s">
        <v>1162</v>
      </c>
      <c s="36" t="s">
        <v>78</v>
      </c>
      <c s="37">
        <v>99.6</v>
      </c>
      <c s="36">
        <v>0</v>
      </c>
      <c s="36">
        <f>ROUND(G287*H287,6)</f>
      </c>
      <c r="L287" s="38">
        <v>0</v>
      </c>
      <c s="32">
        <f>ROUND(ROUND(L287,2)*ROUND(G287,3),2)</f>
      </c>
      <c s="36" t="s">
        <v>54</v>
      </c>
      <c>
        <f>(M287*21)/100</f>
      </c>
      <c t="s">
        <v>27</v>
      </c>
    </row>
    <row r="288" spans="1:5" ht="51">
      <c r="A288" s="35" t="s">
        <v>55</v>
      </c>
      <c r="E288" s="39" t="s">
        <v>1163</v>
      </c>
    </row>
    <row r="289" spans="1:5" ht="38.25">
      <c r="A289" s="35" t="s">
        <v>56</v>
      </c>
      <c r="E289" s="40" t="s">
        <v>1164</v>
      </c>
    </row>
    <row r="290" spans="1:5" ht="255">
      <c r="A290" t="s">
        <v>58</v>
      </c>
      <c r="E290" s="39" t="s">
        <v>1165</v>
      </c>
    </row>
    <row r="291" spans="1:13" ht="12.75">
      <c r="A291" t="s">
        <v>46</v>
      </c>
      <c r="C291" s="31" t="s">
        <v>91</v>
      </c>
      <c r="E291" s="33" t="s">
        <v>457</v>
      </c>
      <c r="J291" s="32">
        <f>0</f>
      </c>
      <c s="32">
        <f>0</f>
      </c>
      <c s="32">
        <f>0+L292+L296+L300+L304+L308+L312+L316+L320+L324+L328+L332+L336+L340+L344</f>
      </c>
      <c s="32">
        <f>0+M292+M296+M300+M304+M308+M312+M316+M320+M324+M328+M332+M336+M340+M344</f>
      </c>
    </row>
    <row r="292" spans="1:16" ht="12.75">
      <c r="A292" t="s">
        <v>49</v>
      </c>
      <c s="34" t="s">
        <v>1166</v>
      </c>
      <c s="34" t="s">
        <v>1167</v>
      </c>
      <c s="35" t="s">
        <v>5</v>
      </c>
      <c s="6" t="s">
        <v>1168</v>
      </c>
      <c s="36" t="s">
        <v>78</v>
      </c>
      <c s="37">
        <v>13</v>
      </c>
      <c s="36">
        <v>0</v>
      </c>
      <c s="36">
        <f>ROUND(G292*H292,6)</f>
      </c>
      <c r="L292" s="38">
        <v>0</v>
      </c>
      <c s="32">
        <f>ROUND(ROUND(L292,2)*ROUND(G292,3),2)</f>
      </c>
      <c s="36" t="s">
        <v>54</v>
      </c>
      <c>
        <f>(M292*21)/100</f>
      </c>
      <c t="s">
        <v>27</v>
      </c>
    </row>
    <row r="293" spans="1:5" ht="38.25">
      <c r="A293" s="35" t="s">
        <v>55</v>
      </c>
      <c r="E293" s="39" t="s">
        <v>1169</v>
      </c>
    </row>
    <row r="294" spans="1:5" ht="38.25">
      <c r="A294" s="35" t="s">
        <v>56</v>
      </c>
      <c r="E294" s="40" t="s">
        <v>1170</v>
      </c>
    </row>
    <row r="295" spans="1:5" ht="51">
      <c r="A295" t="s">
        <v>58</v>
      </c>
      <c r="E295" s="39" t="s">
        <v>1171</v>
      </c>
    </row>
    <row r="296" spans="1:16" ht="12.75">
      <c r="A296" t="s">
        <v>49</v>
      </c>
      <c s="34" t="s">
        <v>1172</v>
      </c>
      <c s="34" t="s">
        <v>1173</v>
      </c>
      <c s="35" t="s">
        <v>5</v>
      </c>
      <c s="6" t="s">
        <v>1174</v>
      </c>
      <c s="36" t="s">
        <v>78</v>
      </c>
      <c s="37">
        <v>29.6</v>
      </c>
      <c s="36">
        <v>0</v>
      </c>
      <c s="36">
        <f>ROUND(G296*H296,6)</f>
      </c>
      <c r="L296" s="38">
        <v>0</v>
      </c>
      <c s="32">
        <f>ROUND(ROUND(L296,2)*ROUND(G296,3),2)</f>
      </c>
      <c s="36" t="s">
        <v>54</v>
      </c>
      <c>
        <f>(M296*21)/100</f>
      </c>
      <c t="s">
        <v>27</v>
      </c>
    </row>
    <row r="297" spans="1:5" ht="38.25">
      <c r="A297" s="35" t="s">
        <v>55</v>
      </c>
      <c r="E297" s="39" t="s">
        <v>1175</v>
      </c>
    </row>
    <row r="298" spans="1:5" ht="38.25">
      <c r="A298" s="35" t="s">
        <v>56</v>
      </c>
      <c r="E298" s="40" t="s">
        <v>1176</v>
      </c>
    </row>
    <row r="299" spans="1:5" ht="76.5">
      <c r="A299" t="s">
        <v>58</v>
      </c>
      <c r="E299" s="39" t="s">
        <v>1177</v>
      </c>
    </row>
    <row r="300" spans="1:16" ht="12.75">
      <c r="A300" t="s">
        <v>49</v>
      </c>
      <c s="34" t="s">
        <v>1178</v>
      </c>
      <c s="34" t="s">
        <v>1179</v>
      </c>
      <c s="35" t="s">
        <v>5</v>
      </c>
      <c s="6" t="s">
        <v>1180</v>
      </c>
      <c s="36" t="s">
        <v>126</v>
      </c>
      <c s="37">
        <v>1</v>
      </c>
      <c s="36">
        <v>0</v>
      </c>
      <c s="36">
        <f>ROUND(G300*H300,6)</f>
      </c>
      <c r="L300" s="38">
        <v>0</v>
      </c>
      <c s="32">
        <f>ROUND(ROUND(L300,2)*ROUND(G300,3),2)</f>
      </c>
      <c s="36" t="s">
        <v>54</v>
      </c>
      <c>
        <f>(M300*21)/100</f>
      </c>
      <c t="s">
        <v>27</v>
      </c>
    </row>
    <row r="301" spans="1:5" ht="38.25">
      <c r="A301" s="35" t="s">
        <v>55</v>
      </c>
      <c r="E301" s="39" t="s">
        <v>1181</v>
      </c>
    </row>
    <row r="302" spans="1:5" ht="38.25">
      <c r="A302" s="35" t="s">
        <v>56</v>
      </c>
      <c r="E302" s="40" t="s">
        <v>577</v>
      </c>
    </row>
    <row r="303" spans="1:5" ht="38.25">
      <c r="A303" t="s">
        <v>58</v>
      </c>
      <c r="E303" s="39" t="s">
        <v>1182</v>
      </c>
    </row>
    <row r="304" spans="1:16" ht="12.75">
      <c r="A304" t="s">
        <v>49</v>
      </c>
      <c s="34" t="s">
        <v>1183</v>
      </c>
      <c s="34" t="s">
        <v>1184</v>
      </c>
      <c s="35" t="s">
        <v>5</v>
      </c>
      <c s="6" t="s">
        <v>1185</v>
      </c>
      <c s="36" t="s">
        <v>126</v>
      </c>
      <c s="37">
        <v>1</v>
      </c>
      <c s="36">
        <v>0</v>
      </c>
      <c s="36">
        <f>ROUND(G304*H304,6)</f>
      </c>
      <c r="L304" s="38">
        <v>0</v>
      </c>
      <c s="32">
        <f>ROUND(ROUND(L304,2)*ROUND(G304,3),2)</f>
      </c>
      <c s="36" t="s">
        <v>54</v>
      </c>
      <c>
        <f>(M304*21)/100</f>
      </c>
      <c t="s">
        <v>27</v>
      </c>
    </row>
    <row r="305" spans="1:5" ht="38.25">
      <c r="A305" s="35" t="s">
        <v>55</v>
      </c>
      <c r="E305" s="39" t="s">
        <v>1186</v>
      </c>
    </row>
    <row r="306" spans="1:5" ht="38.25">
      <c r="A306" s="35" t="s">
        <v>56</v>
      </c>
      <c r="E306" s="40" t="s">
        <v>577</v>
      </c>
    </row>
    <row r="307" spans="1:5" ht="12.75">
      <c r="A307" t="s">
        <v>58</v>
      </c>
      <c r="E307" s="39" t="s">
        <v>1187</v>
      </c>
    </row>
    <row r="308" spans="1:16" ht="25.5">
      <c r="A308" t="s">
        <v>49</v>
      </c>
      <c s="34" t="s">
        <v>1188</v>
      </c>
      <c s="34" t="s">
        <v>1189</v>
      </c>
      <c s="35" t="s">
        <v>5</v>
      </c>
      <c s="6" t="s">
        <v>1190</v>
      </c>
      <c s="36" t="s">
        <v>126</v>
      </c>
      <c s="37">
        <v>2</v>
      </c>
      <c s="36">
        <v>0</v>
      </c>
      <c s="36">
        <f>ROUND(G308*H308,6)</f>
      </c>
      <c r="L308" s="38">
        <v>0</v>
      </c>
      <c s="32">
        <f>ROUND(ROUND(L308,2)*ROUND(G308,3),2)</f>
      </c>
      <c s="36" t="s">
        <v>54</v>
      </c>
      <c>
        <f>(M308*21)/100</f>
      </c>
      <c t="s">
        <v>27</v>
      </c>
    </row>
    <row r="309" spans="1:5" ht="51">
      <c r="A309" s="35" t="s">
        <v>55</v>
      </c>
      <c r="E309" s="39" t="s">
        <v>1191</v>
      </c>
    </row>
    <row r="310" spans="1:5" ht="38.25">
      <c r="A310" s="35" t="s">
        <v>56</v>
      </c>
      <c r="E310" s="40" t="s">
        <v>527</v>
      </c>
    </row>
    <row r="311" spans="1:5" ht="25.5">
      <c r="A311" t="s">
        <v>58</v>
      </c>
      <c r="E311" s="39" t="s">
        <v>1192</v>
      </c>
    </row>
    <row r="312" spans="1:16" ht="25.5">
      <c r="A312" t="s">
        <v>49</v>
      </c>
      <c s="34" t="s">
        <v>1193</v>
      </c>
      <c s="34" t="s">
        <v>1194</v>
      </c>
      <c s="35" t="s">
        <v>5</v>
      </c>
      <c s="6" t="s">
        <v>1195</v>
      </c>
      <c s="36" t="s">
        <v>126</v>
      </c>
      <c s="37">
        <v>5</v>
      </c>
      <c s="36">
        <v>0</v>
      </c>
      <c s="36">
        <f>ROUND(G312*H312,6)</f>
      </c>
      <c r="L312" s="38">
        <v>0</v>
      </c>
      <c s="32">
        <f>ROUND(ROUND(L312,2)*ROUND(G312,3),2)</f>
      </c>
      <c s="36" t="s">
        <v>54</v>
      </c>
      <c>
        <f>(M312*21)/100</f>
      </c>
      <c t="s">
        <v>27</v>
      </c>
    </row>
    <row r="313" spans="1:5" ht="25.5">
      <c r="A313" s="35" t="s">
        <v>55</v>
      </c>
      <c r="E313" s="39" t="s">
        <v>1196</v>
      </c>
    </row>
    <row r="314" spans="1:5" ht="38.25">
      <c r="A314" s="35" t="s">
        <v>56</v>
      </c>
      <c r="E314" s="40" t="s">
        <v>842</v>
      </c>
    </row>
    <row r="315" spans="1:5" ht="38.25">
      <c r="A315" t="s">
        <v>58</v>
      </c>
      <c r="E315" s="39" t="s">
        <v>1197</v>
      </c>
    </row>
    <row r="316" spans="1:16" ht="12.75">
      <c r="A316" t="s">
        <v>49</v>
      </c>
      <c s="34" t="s">
        <v>226</v>
      </c>
      <c s="34" t="s">
        <v>1198</v>
      </c>
      <c s="35" t="s">
        <v>5</v>
      </c>
      <c s="6" t="s">
        <v>1199</v>
      </c>
      <c s="36" t="s">
        <v>78</v>
      </c>
      <c s="37">
        <v>52.5</v>
      </c>
      <c s="36">
        <v>0</v>
      </c>
      <c s="36">
        <f>ROUND(G316*H316,6)</f>
      </c>
      <c r="L316" s="38">
        <v>0</v>
      </c>
      <c s="32">
        <f>ROUND(ROUND(L316,2)*ROUND(G316,3),2)</f>
      </c>
      <c s="36" t="s">
        <v>54</v>
      </c>
      <c>
        <f>(M316*21)/100</f>
      </c>
      <c t="s">
        <v>27</v>
      </c>
    </row>
    <row r="317" spans="1:5" ht="12.75">
      <c r="A317" s="35" t="s">
        <v>55</v>
      </c>
      <c r="E317" s="39" t="s">
        <v>1200</v>
      </c>
    </row>
    <row r="318" spans="1:5" ht="38.25">
      <c r="A318" s="35" t="s">
        <v>56</v>
      </c>
      <c r="E318" s="40" t="s">
        <v>1201</v>
      </c>
    </row>
    <row r="319" spans="1:5" ht="38.25">
      <c r="A319" t="s">
        <v>58</v>
      </c>
      <c r="E319" s="39" t="s">
        <v>1202</v>
      </c>
    </row>
    <row r="320" spans="1:16" ht="12.75">
      <c r="A320" t="s">
        <v>49</v>
      </c>
      <c s="34" t="s">
        <v>1203</v>
      </c>
      <c s="34" t="s">
        <v>1204</v>
      </c>
      <c s="35" t="s">
        <v>5</v>
      </c>
      <c s="6" t="s">
        <v>1205</v>
      </c>
      <c s="36" t="s">
        <v>78</v>
      </c>
      <c s="37">
        <v>14.4</v>
      </c>
      <c s="36">
        <v>0</v>
      </c>
      <c s="36">
        <f>ROUND(G320*H320,6)</f>
      </c>
      <c r="L320" s="38">
        <v>0</v>
      </c>
      <c s="32">
        <f>ROUND(ROUND(L320,2)*ROUND(G320,3),2)</f>
      </c>
      <c s="36" t="s">
        <v>54</v>
      </c>
      <c>
        <f>(M320*21)/100</f>
      </c>
      <c t="s">
        <v>27</v>
      </c>
    </row>
    <row r="321" spans="1:5" ht="38.25">
      <c r="A321" s="35" t="s">
        <v>55</v>
      </c>
      <c r="E321" s="39" t="s">
        <v>1206</v>
      </c>
    </row>
    <row r="322" spans="1:5" ht="38.25">
      <c r="A322" s="35" t="s">
        <v>56</v>
      </c>
      <c r="E322" s="40" t="s">
        <v>1207</v>
      </c>
    </row>
    <row r="323" spans="1:5" ht="25.5">
      <c r="A323" t="s">
        <v>58</v>
      </c>
      <c r="E323" s="39" t="s">
        <v>1208</v>
      </c>
    </row>
    <row r="324" spans="1:16" ht="12.75">
      <c r="A324" t="s">
        <v>49</v>
      </c>
      <c s="34" t="s">
        <v>1209</v>
      </c>
      <c s="34" t="s">
        <v>1210</v>
      </c>
      <c s="35" t="s">
        <v>5</v>
      </c>
      <c s="6" t="s">
        <v>1211</v>
      </c>
      <c s="36" t="s">
        <v>88</v>
      </c>
      <c s="37">
        <v>7.8</v>
      </c>
      <c s="36">
        <v>0</v>
      </c>
      <c s="36">
        <f>ROUND(G324*H324,6)</f>
      </c>
      <c r="L324" s="38">
        <v>0</v>
      </c>
      <c s="32">
        <f>ROUND(ROUND(L324,2)*ROUND(G324,3),2)</f>
      </c>
      <c s="36" t="s">
        <v>54</v>
      </c>
      <c>
        <f>(M324*21)/100</f>
      </c>
      <c t="s">
        <v>27</v>
      </c>
    </row>
    <row r="325" spans="1:5" ht="38.25">
      <c r="A325" s="35" t="s">
        <v>55</v>
      </c>
      <c r="E325" s="39" t="s">
        <v>1212</v>
      </c>
    </row>
    <row r="326" spans="1:5" ht="38.25">
      <c r="A326" s="35" t="s">
        <v>56</v>
      </c>
      <c r="E326" s="40" t="s">
        <v>1213</v>
      </c>
    </row>
    <row r="327" spans="1:5" ht="127.5">
      <c r="A327" t="s">
        <v>58</v>
      </c>
      <c r="E327" s="39" t="s">
        <v>1214</v>
      </c>
    </row>
    <row r="328" spans="1:16" ht="12.75">
      <c r="A328" t="s">
        <v>49</v>
      </c>
      <c s="34" t="s">
        <v>1215</v>
      </c>
      <c s="34" t="s">
        <v>1216</v>
      </c>
      <c s="35" t="s">
        <v>5</v>
      </c>
      <c s="6" t="s">
        <v>1217</v>
      </c>
      <c s="36" t="s">
        <v>88</v>
      </c>
      <c s="37">
        <v>46.639</v>
      </c>
      <c s="36">
        <v>0</v>
      </c>
      <c s="36">
        <f>ROUND(G328*H328,6)</f>
      </c>
      <c r="L328" s="38">
        <v>0</v>
      </c>
      <c s="32">
        <f>ROUND(ROUND(L328,2)*ROUND(G328,3),2)</f>
      </c>
      <c s="36" t="s">
        <v>54</v>
      </c>
      <c>
        <f>(M328*21)/100</f>
      </c>
      <c t="s">
        <v>27</v>
      </c>
    </row>
    <row r="329" spans="1:5" ht="38.25">
      <c r="A329" s="35" t="s">
        <v>55</v>
      </c>
      <c r="E329" s="39" t="s">
        <v>1218</v>
      </c>
    </row>
    <row r="330" spans="1:5" ht="63.75">
      <c r="A330" s="35" t="s">
        <v>56</v>
      </c>
      <c r="E330" s="40" t="s">
        <v>1219</v>
      </c>
    </row>
    <row r="331" spans="1:5" ht="25.5">
      <c r="A331" t="s">
        <v>58</v>
      </c>
      <c r="E331" s="39" t="s">
        <v>1220</v>
      </c>
    </row>
    <row r="332" spans="1:16" ht="12.75">
      <c r="A332" t="s">
        <v>49</v>
      </c>
      <c s="34" t="s">
        <v>1221</v>
      </c>
      <c s="34" t="s">
        <v>1222</v>
      </c>
      <c s="35" t="s">
        <v>5</v>
      </c>
      <c s="6" t="s">
        <v>1223</v>
      </c>
      <c s="36" t="s">
        <v>88</v>
      </c>
      <c s="37">
        <v>10.8</v>
      </c>
      <c s="36">
        <v>0</v>
      </c>
      <c s="36">
        <f>ROUND(G332*H332,6)</f>
      </c>
      <c r="L332" s="38">
        <v>0</v>
      </c>
      <c s="32">
        <f>ROUND(ROUND(L332,2)*ROUND(G332,3),2)</f>
      </c>
      <c s="36" t="s">
        <v>54</v>
      </c>
      <c>
        <f>(M332*21)/100</f>
      </c>
      <c t="s">
        <v>27</v>
      </c>
    </row>
    <row r="333" spans="1:5" ht="38.25">
      <c r="A333" s="35" t="s">
        <v>55</v>
      </c>
      <c r="E333" s="39" t="s">
        <v>1224</v>
      </c>
    </row>
    <row r="334" spans="1:5" ht="38.25">
      <c r="A334" s="35" t="s">
        <v>56</v>
      </c>
      <c r="E334" s="40" t="s">
        <v>1225</v>
      </c>
    </row>
    <row r="335" spans="1:5" ht="25.5">
      <c r="A335" t="s">
        <v>58</v>
      </c>
      <c r="E335" s="39" t="s">
        <v>1220</v>
      </c>
    </row>
    <row r="336" spans="1:16" ht="12.75">
      <c r="A336" t="s">
        <v>49</v>
      </c>
      <c s="34" t="s">
        <v>1226</v>
      </c>
      <c s="34" t="s">
        <v>1227</v>
      </c>
      <c s="35" t="s">
        <v>5</v>
      </c>
      <c s="6" t="s">
        <v>1228</v>
      </c>
      <c s="36" t="s">
        <v>68</v>
      </c>
      <c s="37">
        <v>0.077</v>
      </c>
      <c s="36">
        <v>0</v>
      </c>
      <c s="36">
        <f>ROUND(G336*H336,6)</f>
      </c>
      <c r="L336" s="38">
        <v>0</v>
      </c>
      <c s="32">
        <f>ROUND(ROUND(L336,2)*ROUND(G336,3),2)</f>
      </c>
      <c s="36" t="s">
        <v>54</v>
      </c>
      <c>
        <f>(M336*21)/100</f>
      </c>
      <c t="s">
        <v>27</v>
      </c>
    </row>
    <row r="337" spans="1:5" ht="38.25">
      <c r="A337" s="35" t="s">
        <v>55</v>
      </c>
      <c r="E337" s="39" t="s">
        <v>1229</v>
      </c>
    </row>
    <row r="338" spans="1:5" ht="63.75">
      <c r="A338" s="35" t="s">
        <v>56</v>
      </c>
      <c r="E338" s="40" t="s">
        <v>1230</v>
      </c>
    </row>
    <row r="339" spans="1:5" ht="38.25">
      <c r="A339" t="s">
        <v>58</v>
      </c>
      <c r="E339" s="39" t="s">
        <v>1231</v>
      </c>
    </row>
    <row r="340" spans="1:16" ht="12.75">
      <c r="A340" t="s">
        <v>49</v>
      </c>
      <c s="34" t="s">
        <v>1232</v>
      </c>
      <c s="34" t="s">
        <v>1233</v>
      </c>
      <c s="35" t="s">
        <v>5</v>
      </c>
      <c s="6" t="s">
        <v>1234</v>
      </c>
      <c s="36" t="s">
        <v>78</v>
      </c>
      <c s="37">
        <v>223.776</v>
      </c>
      <c s="36">
        <v>0</v>
      </c>
      <c s="36">
        <f>ROUND(G340*H340,6)</f>
      </c>
      <c r="L340" s="38">
        <v>0</v>
      </c>
      <c s="32">
        <f>ROUND(ROUND(L340,2)*ROUND(G340,3),2)</f>
      </c>
      <c s="36" t="s">
        <v>54</v>
      </c>
      <c>
        <f>(M340*21)/100</f>
      </c>
      <c t="s">
        <v>27</v>
      </c>
    </row>
    <row r="341" spans="1:5" ht="63.75">
      <c r="A341" s="35" t="s">
        <v>55</v>
      </c>
      <c r="E341" s="39" t="s">
        <v>1235</v>
      </c>
    </row>
    <row r="342" spans="1:5" ht="63.75">
      <c r="A342" s="35" t="s">
        <v>56</v>
      </c>
      <c r="E342" s="40" t="s">
        <v>1236</v>
      </c>
    </row>
    <row r="343" spans="1:5" ht="25.5">
      <c r="A343" t="s">
        <v>58</v>
      </c>
      <c r="E343" s="39" t="s">
        <v>1220</v>
      </c>
    </row>
    <row r="344" spans="1:16" ht="12.75">
      <c r="A344" t="s">
        <v>49</v>
      </c>
      <c s="34" t="s">
        <v>1237</v>
      </c>
      <c s="34" t="s">
        <v>1238</v>
      </c>
      <c s="35" t="s">
        <v>5</v>
      </c>
      <c s="6" t="s">
        <v>1239</v>
      </c>
      <c s="36" t="s">
        <v>126</v>
      </c>
      <c s="37">
        <v>1</v>
      </c>
      <c s="36">
        <v>0</v>
      </c>
      <c s="36">
        <f>ROUND(G344*H344,6)</f>
      </c>
      <c r="L344" s="38">
        <v>0</v>
      </c>
      <c s="32">
        <f>ROUND(ROUND(L344,2)*ROUND(G344,3),2)</f>
      </c>
      <c s="36" t="s">
        <v>54</v>
      </c>
      <c>
        <f>(M344*21)/100</f>
      </c>
      <c t="s">
        <v>27</v>
      </c>
    </row>
    <row r="345" spans="1:5" ht="51">
      <c r="A345" s="35" t="s">
        <v>55</v>
      </c>
      <c r="E345" s="39" t="s">
        <v>1240</v>
      </c>
    </row>
    <row r="346" spans="1:5" ht="38.25">
      <c r="A346" s="35" t="s">
        <v>56</v>
      </c>
      <c r="E346" s="40" t="s">
        <v>577</v>
      </c>
    </row>
    <row r="347" spans="1:5" ht="25.5">
      <c r="A347" t="s">
        <v>58</v>
      </c>
      <c r="E347" s="39" t="s">
        <v>1241</v>
      </c>
    </row>
    <row r="348" spans="1:13" ht="12.75">
      <c r="A348" t="s">
        <v>46</v>
      </c>
      <c r="C348" s="31" t="s">
        <v>1242</v>
      </c>
      <c r="E348" s="33" t="s">
        <v>1243</v>
      </c>
      <c r="J348" s="32">
        <f>0</f>
      </c>
      <c s="32">
        <f>0</f>
      </c>
      <c s="32">
        <f>0+L349+L353+L357+L361+L365+L369+L373+L377+L381</f>
      </c>
      <c s="32">
        <f>0+M349+M353+M357+M361+M365+M369+M373+M377+M381</f>
      </c>
    </row>
    <row r="349" spans="1:16" ht="12.75">
      <c r="A349" t="s">
        <v>49</v>
      </c>
      <c s="34" t="s">
        <v>1244</v>
      </c>
      <c s="34" t="s">
        <v>1245</v>
      </c>
      <c s="35" t="s">
        <v>5</v>
      </c>
      <c s="6" t="s">
        <v>1246</v>
      </c>
      <c s="36" t="s">
        <v>68</v>
      </c>
      <c s="37">
        <v>837.395</v>
      </c>
      <c s="36">
        <v>0</v>
      </c>
      <c s="36">
        <f>ROUND(G349*H349,6)</f>
      </c>
      <c r="L349" s="38">
        <v>0</v>
      </c>
      <c s="32">
        <f>ROUND(ROUND(L349,2)*ROUND(G349,3),2)</f>
      </c>
      <c s="36" t="s">
        <v>54</v>
      </c>
      <c>
        <f>(M349*21)/100</f>
      </c>
      <c t="s">
        <v>27</v>
      </c>
    </row>
    <row r="350" spans="1:5" ht="38.25">
      <c r="A350" s="35" t="s">
        <v>55</v>
      </c>
      <c r="E350" s="39" t="s">
        <v>1247</v>
      </c>
    </row>
    <row r="351" spans="1:5" ht="38.25">
      <c r="A351" s="35" t="s">
        <v>56</v>
      </c>
      <c r="E351" s="40" t="s">
        <v>1248</v>
      </c>
    </row>
    <row r="352" spans="1:5" ht="89.25">
      <c r="A352" t="s">
        <v>58</v>
      </c>
      <c r="E352" s="39" t="s">
        <v>1249</v>
      </c>
    </row>
    <row r="353" spans="1:16" ht="12.75">
      <c r="A353" t="s">
        <v>49</v>
      </c>
      <c s="34" t="s">
        <v>1250</v>
      </c>
      <c s="34" t="s">
        <v>1251</v>
      </c>
      <c s="35" t="s">
        <v>5</v>
      </c>
      <c s="6" t="s">
        <v>1252</v>
      </c>
      <c s="36" t="s">
        <v>68</v>
      </c>
      <c s="37">
        <v>75.6</v>
      </c>
      <c s="36">
        <v>0</v>
      </c>
      <c s="36">
        <f>ROUND(G353*H353,6)</f>
      </c>
      <c r="L353" s="38">
        <v>0</v>
      </c>
      <c s="32">
        <f>ROUND(ROUND(L353,2)*ROUND(G353,3),2)</f>
      </c>
      <c s="36" t="s">
        <v>54</v>
      </c>
      <c>
        <f>(M353*21)/100</f>
      </c>
      <c t="s">
        <v>27</v>
      </c>
    </row>
    <row r="354" spans="1:5" ht="38.25">
      <c r="A354" s="35" t="s">
        <v>55</v>
      </c>
      <c r="E354" s="39" t="s">
        <v>1253</v>
      </c>
    </row>
    <row r="355" spans="1:5" ht="38.25">
      <c r="A355" s="35" t="s">
        <v>56</v>
      </c>
      <c r="E355" s="40" t="s">
        <v>1254</v>
      </c>
    </row>
    <row r="356" spans="1:5" ht="89.25">
      <c r="A356" t="s">
        <v>58</v>
      </c>
      <c r="E356" s="39" t="s">
        <v>1249</v>
      </c>
    </row>
    <row r="357" spans="1:16" ht="12.75">
      <c r="A357" t="s">
        <v>49</v>
      </c>
      <c s="34" t="s">
        <v>1255</v>
      </c>
      <c s="34" t="s">
        <v>1256</v>
      </c>
      <c s="35" t="s">
        <v>5</v>
      </c>
      <c s="6" t="s">
        <v>1257</v>
      </c>
      <c s="36" t="s">
        <v>68</v>
      </c>
      <c s="37">
        <v>228.48</v>
      </c>
      <c s="36">
        <v>0</v>
      </c>
      <c s="36">
        <f>ROUND(G357*H357,6)</f>
      </c>
      <c r="L357" s="38">
        <v>0</v>
      </c>
      <c s="32">
        <f>ROUND(ROUND(L357,2)*ROUND(G357,3),2)</f>
      </c>
      <c s="36" t="s">
        <v>54</v>
      </c>
      <c>
        <f>(M357*21)/100</f>
      </c>
      <c t="s">
        <v>27</v>
      </c>
    </row>
    <row r="358" spans="1:5" ht="38.25">
      <c r="A358" s="35" t="s">
        <v>55</v>
      </c>
      <c r="E358" s="39" t="s">
        <v>1258</v>
      </c>
    </row>
    <row r="359" spans="1:5" ht="38.25">
      <c r="A359" s="35" t="s">
        <v>56</v>
      </c>
      <c r="E359" s="40" t="s">
        <v>1259</v>
      </c>
    </row>
    <row r="360" spans="1:5" ht="89.25">
      <c r="A360" t="s">
        <v>58</v>
      </c>
      <c r="E360" s="39" t="s">
        <v>1249</v>
      </c>
    </row>
    <row r="361" spans="1:16" ht="12.75">
      <c r="A361" t="s">
        <v>49</v>
      </c>
      <c s="34" t="s">
        <v>1260</v>
      </c>
      <c s="34" t="s">
        <v>1261</v>
      </c>
      <c s="35" t="s">
        <v>5</v>
      </c>
      <c s="6" t="s">
        <v>1262</v>
      </c>
      <c s="36" t="s">
        <v>68</v>
      </c>
      <c s="37">
        <v>59.173</v>
      </c>
      <c s="36">
        <v>0</v>
      </c>
      <c s="36">
        <f>ROUND(G361*H361,6)</f>
      </c>
      <c r="L361" s="38">
        <v>0</v>
      </c>
      <c s="32">
        <f>ROUND(ROUND(L361,2)*ROUND(G361,3),2)</f>
      </c>
      <c s="36" t="s">
        <v>54</v>
      </c>
      <c>
        <f>(M361*21)/100</f>
      </c>
      <c t="s">
        <v>27</v>
      </c>
    </row>
    <row r="362" spans="1:5" ht="38.25">
      <c r="A362" s="35" t="s">
        <v>55</v>
      </c>
      <c r="E362" s="39" t="s">
        <v>1263</v>
      </c>
    </row>
    <row r="363" spans="1:5" ht="38.25">
      <c r="A363" s="35" t="s">
        <v>56</v>
      </c>
      <c r="E363" s="40" t="s">
        <v>1264</v>
      </c>
    </row>
    <row r="364" spans="1:5" ht="89.25">
      <c r="A364" t="s">
        <v>58</v>
      </c>
      <c r="E364" s="39" t="s">
        <v>1249</v>
      </c>
    </row>
    <row r="365" spans="1:16" ht="12.75">
      <c r="A365" t="s">
        <v>49</v>
      </c>
      <c s="34" t="s">
        <v>1265</v>
      </c>
      <c s="34" t="s">
        <v>1266</v>
      </c>
      <c s="35" t="s">
        <v>5</v>
      </c>
      <c s="6" t="s">
        <v>1267</v>
      </c>
      <c s="36" t="s">
        <v>53</v>
      </c>
      <c s="37">
        <v>2.179</v>
      </c>
      <c s="36">
        <v>0</v>
      </c>
      <c s="36">
        <f>ROUND(G365*H365,6)</f>
      </c>
      <c r="L365" s="38">
        <v>0</v>
      </c>
      <c s="32">
        <f>ROUND(ROUND(L365,2)*ROUND(G365,3),2)</f>
      </c>
      <c s="36" t="s">
        <v>54</v>
      </c>
      <c>
        <f>(M365*21)/100</f>
      </c>
      <c t="s">
        <v>27</v>
      </c>
    </row>
    <row r="366" spans="1:5" ht="38.25">
      <c r="A366" s="35" t="s">
        <v>55</v>
      </c>
      <c r="E366" s="39" t="s">
        <v>1268</v>
      </c>
    </row>
    <row r="367" spans="1:5" ht="38.25">
      <c r="A367" s="35" t="s">
        <v>56</v>
      </c>
      <c r="E367" s="40" t="s">
        <v>1269</v>
      </c>
    </row>
    <row r="368" spans="1:5" ht="102">
      <c r="A368" t="s">
        <v>58</v>
      </c>
      <c r="E368" s="39" t="s">
        <v>1270</v>
      </c>
    </row>
    <row r="369" spans="1:16" ht="12.75">
      <c r="A369" t="s">
        <v>49</v>
      </c>
      <c s="34" t="s">
        <v>1271</v>
      </c>
      <c s="34" t="s">
        <v>1272</v>
      </c>
      <c s="35" t="s">
        <v>5</v>
      </c>
      <c s="6" t="s">
        <v>1273</v>
      </c>
      <c s="36" t="s">
        <v>53</v>
      </c>
      <c s="37">
        <v>5.64</v>
      </c>
      <c s="36">
        <v>0</v>
      </c>
      <c s="36">
        <f>ROUND(G369*H369,6)</f>
      </c>
      <c r="L369" s="38">
        <v>0</v>
      </c>
      <c s="32">
        <f>ROUND(ROUND(L369,2)*ROUND(G369,3),2)</f>
      </c>
      <c s="36" t="s">
        <v>54</v>
      </c>
      <c>
        <f>(M369*21)/100</f>
      </c>
      <c t="s">
        <v>27</v>
      </c>
    </row>
    <row r="370" spans="1:5" ht="76.5">
      <c r="A370" s="35" t="s">
        <v>55</v>
      </c>
      <c r="E370" s="39" t="s">
        <v>1274</v>
      </c>
    </row>
    <row r="371" spans="1:5" ht="38.25">
      <c r="A371" s="35" t="s">
        <v>56</v>
      </c>
      <c r="E371" s="40" t="s">
        <v>1275</v>
      </c>
    </row>
    <row r="372" spans="1:5" ht="102">
      <c r="A372" t="s">
        <v>58</v>
      </c>
      <c r="E372" s="39" t="s">
        <v>1270</v>
      </c>
    </row>
    <row r="373" spans="1:16" ht="12.75">
      <c r="A373" t="s">
        <v>49</v>
      </c>
      <c s="34" t="s">
        <v>1276</v>
      </c>
      <c s="34" t="s">
        <v>1277</v>
      </c>
      <c s="35" t="s">
        <v>5</v>
      </c>
      <c s="6" t="s">
        <v>1278</v>
      </c>
      <c s="36" t="s">
        <v>212</v>
      </c>
      <c s="37">
        <v>10.895</v>
      </c>
      <c s="36">
        <v>0</v>
      </c>
      <c s="36">
        <f>ROUND(G373*H373,6)</f>
      </c>
      <c r="L373" s="38">
        <v>0</v>
      </c>
      <c s="32">
        <f>ROUND(ROUND(L373,2)*ROUND(G373,3),2)</f>
      </c>
      <c s="36" t="s">
        <v>54</v>
      </c>
      <c>
        <f>(M373*21)/100</f>
      </c>
      <c t="s">
        <v>27</v>
      </c>
    </row>
    <row r="374" spans="1:5" ht="63.75">
      <c r="A374" s="35" t="s">
        <v>55</v>
      </c>
      <c r="E374" s="39" t="s">
        <v>1279</v>
      </c>
    </row>
    <row r="375" spans="1:5" ht="38.25">
      <c r="A375" s="35" t="s">
        <v>56</v>
      </c>
      <c r="E375" s="40" t="s">
        <v>1280</v>
      </c>
    </row>
    <row r="376" spans="1:5" ht="25.5">
      <c r="A376" t="s">
        <v>58</v>
      </c>
      <c r="E376" s="39" t="s">
        <v>406</v>
      </c>
    </row>
    <row r="377" spans="1:16" ht="12.75">
      <c r="A377" t="s">
        <v>49</v>
      </c>
      <c s="34" t="s">
        <v>1281</v>
      </c>
      <c s="34" t="s">
        <v>1282</v>
      </c>
      <c s="35" t="s">
        <v>5</v>
      </c>
      <c s="6" t="s">
        <v>1283</v>
      </c>
      <c s="36" t="s">
        <v>53</v>
      </c>
      <c s="37">
        <v>5.12</v>
      </c>
      <c s="36">
        <v>0</v>
      </c>
      <c s="36">
        <f>ROUND(G377*H377,6)</f>
      </c>
      <c r="L377" s="38">
        <v>0</v>
      </c>
      <c s="32">
        <f>ROUND(ROUND(L377,2)*ROUND(G377,3),2)</f>
      </c>
      <c s="36" t="s">
        <v>54</v>
      </c>
      <c>
        <f>(M377*21)/100</f>
      </c>
      <c t="s">
        <v>27</v>
      </c>
    </row>
    <row r="378" spans="1:5" ht="89.25">
      <c r="A378" s="35" t="s">
        <v>55</v>
      </c>
      <c r="E378" s="39" t="s">
        <v>1284</v>
      </c>
    </row>
    <row r="379" spans="1:5" ht="38.25">
      <c r="A379" s="35" t="s">
        <v>56</v>
      </c>
      <c r="E379" s="40" t="s">
        <v>1285</v>
      </c>
    </row>
    <row r="380" spans="1:5" ht="102">
      <c r="A380" t="s">
        <v>58</v>
      </c>
      <c r="E380" s="39" t="s">
        <v>1270</v>
      </c>
    </row>
    <row r="381" spans="1:16" ht="12.75">
      <c r="A381" t="s">
        <v>49</v>
      </c>
      <c s="34" t="s">
        <v>1286</v>
      </c>
      <c s="34" t="s">
        <v>1287</v>
      </c>
      <c s="35" t="s">
        <v>5</v>
      </c>
      <c s="6" t="s">
        <v>1288</v>
      </c>
      <c s="36" t="s">
        <v>88</v>
      </c>
      <c s="37">
        <v>248.4</v>
      </c>
      <c s="36">
        <v>0</v>
      </c>
      <c s="36">
        <f>ROUND(G381*H381,6)</f>
      </c>
      <c r="L381" s="38">
        <v>0</v>
      </c>
      <c s="32">
        <f>ROUND(ROUND(L381,2)*ROUND(G381,3),2)</f>
      </c>
      <c s="36" t="s">
        <v>54</v>
      </c>
      <c>
        <f>(M381*21)/100</f>
      </c>
      <c t="s">
        <v>27</v>
      </c>
    </row>
    <row r="382" spans="1:5" ht="12.75">
      <c r="A382" s="35" t="s">
        <v>55</v>
      </c>
      <c r="E382" s="39" t="s">
        <v>1289</v>
      </c>
    </row>
    <row r="383" spans="1:5" ht="38.25">
      <c r="A383" s="35" t="s">
        <v>56</v>
      </c>
      <c r="E383" s="40" t="s">
        <v>1290</v>
      </c>
    </row>
    <row r="384" spans="1:5" ht="114.75">
      <c r="A384" t="s">
        <v>58</v>
      </c>
      <c r="E384" s="39" t="s">
        <v>1291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871</v>
      </c>
      <c s="41">
        <f>Rekapitulace!C21</f>
      </c>
      <c s="20" t="s">
        <v>0</v>
      </c>
      <c t="s">
        <v>23</v>
      </c>
      <c t="s">
        <v>27</v>
      </c>
    </row>
    <row r="4" spans="1:16" ht="32" customHeight="1">
      <c r="A4" s="24" t="s">
        <v>20</v>
      </c>
      <c s="25" t="s">
        <v>28</v>
      </c>
      <c s="27" t="s">
        <v>871</v>
      </c>
      <c r="E4" s="26" t="s">
        <v>872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COUNTIFS(L8:L329,"=0",A8:A329,"P")+COUNTIFS(L8:L329,"",A8:A329,"P")+SUM(Q8:Q329)</f>
      </c>
    </row>
    <row r="8" spans="1:13" ht="12.75">
      <c r="A8" t="s">
        <v>44</v>
      </c>
      <c r="C8" s="28" t="s">
        <v>1294</v>
      </c>
      <c r="E8" s="30" t="s">
        <v>1293</v>
      </c>
      <c r="J8" s="29">
        <f>0+J9+J14+J35+J60+J109+J150+J187+J196+J205+J250+J267+J320</f>
      </c>
      <c s="29">
        <f>0+K9+K14+K35+K60+K109+K150+K187+K196+K205+K250+K267+K320</f>
      </c>
      <c s="29">
        <f>0+L9+L14+L35+L60+L109+L150+L187+L196+L205+L250+L267+L320</f>
      </c>
      <c s="29">
        <f>0+M9+M14+M35+M60+M109+M150+M187+M196+M205+M250+M267+M320</f>
      </c>
    </row>
    <row r="9" spans="1:13" ht="12.75">
      <c r="A9" t="s">
        <v>46</v>
      </c>
      <c r="C9" s="31" t="s">
        <v>149</v>
      </c>
      <c r="E9" s="33" t="s">
        <v>384</v>
      </c>
      <c r="J9" s="32">
        <f>0</f>
      </c>
      <c s="32">
        <f>0</f>
      </c>
      <c s="32">
        <f>0+L10</f>
      </c>
      <c s="32">
        <f>0+M10</f>
      </c>
    </row>
    <row r="10" spans="1:16" ht="12.75">
      <c r="A10" t="s">
        <v>49</v>
      </c>
      <c s="34" t="s">
        <v>50</v>
      </c>
      <c s="34" t="s">
        <v>1295</v>
      </c>
      <c s="35" t="s">
        <v>5</v>
      </c>
      <c s="6" t="s">
        <v>1296</v>
      </c>
      <c s="36" t="s">
        <v>468</v>
      </c>
      <c s="37">
        <v>1</v>
      </c>
      <c s="36">
        <v>0</v>
      </c>
      <c s="36">
        <f>ROUND(G10*H10,6)</f>
      </c>
      <c r="L10" s="38">
        <v>0</v>
      </c>
      <c s="32">
        <f>ROUND(ROUND(L10,2)*ROUND(G10,3),2)</f>
      </c>
      <c s="36" t="s">
        <v>54</v>
      </c>
      <c>
        <f>(M10*21)/100</f>
      </c>
      <c t="s">
        <v>27</v>
      </c>
    </row>
    <row r="11" spans="1:5" ht="216.75">
      <c r="A11" s="35" t="s">
        <v>55</v>
      </c>
      <c r="E11" s="39" t="s">
        <v>1297</v>
      </c>
    </row>
    <row r="12" spans="1:5" ht="38.25">
      <c r="A12" s="35" t="s">
        <v>56</v>
      </c>
      <c r="E12" s="40" t="s">
        <v>937</v>
      </c>
    </row>
    <row r="13" spans="1:5" ht="12.75">
      <c r="A13" t="s">
        <v>58</v>
      </c>
      <c r="E13" s="39" t="s">
        <v>1298</v>
      </c>
    </row>
    <row r="14" spans="1:13" ht="12.75">
      <c r="A14" t="s">
        <v>46</v>
      </c>
      <c r="C14" s="31" t="s">
        <v>47</v>
      </c>
      <c r="E14" s="33" t="s">
        <v>389</v>
      </c>
      <c r="J14" s="32">
        <f>0</f>
      </c>
      <c s="32">
        <f>0</f>
      </c>
      <c s="32">
        <f>0+L15+L19+L23+L27+L31</f>
      </c>
      <c s="32">
        <f>0+M15+M19+M23+M27+M31</f>
      </c>
    </row>
    <row r="15" spans="1:16" ht="38.25">
      <c r="A15" t="s">
        <v>49</v>
      </c>
      <c s="34" t="s">
        <v>27</v>
      </c>
      <c s="34" t="s">
        <v>51</v>
      </c>
      <c s="35" t="s">
        <v>5</v>
      </c>
      <c s="6" t="s">
        <v>52</v>
      </c>
      <c s="36" t="s">
        <v>53</v>
      </c>
      <c s="37">
        <v>2194.367</v>
      </c>
      <c s="36">
        <v>0</v>
      </c>
      <c s="36">
        <f>ROUND(G15*H15,6)</f>
      </c>
      <c r="L15" s="38">
        <v>0</v>
      </c>
      <c s="32">
        <f>ROUND(ROUND(L15,2)*ROUND(G15,3),2)</f>
      </c>
      <c s="36" t="s">
        <v>54</v>
      </c>
      <c>
        <f>(M15*21)/100</f>
      </c>
      <c t="s">
        <v>27</v>
      </c>
    </row>
    <row r="16" spans="1:5" ht="25.5">
      <c r="A16" s="35" t="s">
        <v>55</v>
      </c>
      <c r="E16" s="39" t="s">
        <v>1299</v>
      </c>
    </row>
    <row r="17" spans="1:5" ht="38.25">
      <c r="A17" s="35" t="s">
        <v>56</v>
      </c>
      <c r="E17" s="40" t="s">
        <v>1300</v>
      </c>
    </row>
    <row r="18" spans="1:5" ht="242.25">
      <c r="A18" t="s">
        <v>58</v>
      </c>
      <c r="E18" s="39" t="s">
        <v>59</v>
      </c>
    </row>
    <row r="19" spans="1:16" ht="38.25">
      <c r="A19" t="s">
        <v>49</v>
      </c>
      <c s="34" t="s">
        <v>26</v>
      </c>
      <c s="34" t="s">
        <v>888</v>
      </c>
      <c s="35" t="s">
        <v>5</v>
      </c>
      <c s="6" t="s">
        <v>889</v>
      </c>
      <c s="36" t="s">
        <v>53</v>
      </c>
      <c s="37">
        <v>0.031</v>
      </c>
      <c s="36">
        <v>0</v>
      </c>
      <c s="36">
        <f>ROUND(G19*H19,6)</f>
      </c>
      <c r="L19" s="38">
        <v>0</v>
      </c>
      <c s="32">
        <f>ROUND(ROUND(L19,2)*ROUND(G19,3),2)</f>
      </c>
      <c s="36" t="s">
        <v>54</v>
      </c>
      <c>
        <f>(M19*21)/100</f>
      </c>
      <c t="s">
        <v>27</v>
      </c>
    </row>
    <row r="20" spans="1:5" ht="12.75">
      <c r="A20" s="35" t="s">
        <v>55</v>
      </c>
      <c r="E20" s="39" t="s">
        <v>1301</v>
      </c>
    </row>
    <row r="21" spans="1:5" ht="38.25">
      <c r="A21" s="35" t="s">
        <v>56</v>
      </c>
      <c r="E21" s="40" t="s">
        <v>1302</v>
      </c>
    </row>
    <row r="22" spans="1:5" ht="242.25">
      <c r="A22" t="s">
        <v>58</v>
      </c>
      <c r="E22" s="39" t="s">
        <v>59</v>
      </c>
    </row>
    <row r="23" spans="1:16" ht="25.5">
      <c r="A23" t="s">
        <v>49</v>
      </c>
      <c s="34" t="s">
        <v>65</v>
      </c>
      <c s="34" t="s">
        <v>582</v>
      </c>
      <c s="35" t="s">
        <v>5</v>
      </c>
      <c s="6" t="s">
        <v>583</v>
      </c>
      <c s="36" t="s">
        <v>53</v>
      </c>
      <c s="37">
        <v>530.18</v>
      </c>
      <c s="36">
        <v>0</v>
      </c>
      <c s="36">
        <f>ROUND(G23*H23,6)</f>
      </c>
      <c r="L23" s="38">
        <v>0</v>
      </c>
      <c s="32">
        <f>ROUND(ROUND(L23,2)*ROUND(G23,3),2)</f>
      </c>
      <c s="36" t="s">
        <v>54</v>
      </c>
      <c>
        <f>(M23*21)/100</f>
      </c>
      <c t="s">
        <v>27</v>
      </c>
    </row>
    <row r="24" spans="1:5" ht="12.75">
      <c r="A24" s="35" t="s">
        <v>55</v>
      </c>
      <c r="E24" s="39" t="s">
        <v>1303</v>
      </c>
    </row>
    <row r="25" spans="1:5" ht="38.25">
      <c r="A25" s="35" t="s">
        <v>56</v>
      </c>
      <c r="E25" s="40" t="s">
        <v>1304</v>
      </c>
    </row>
    <row r="26" spans="1:5" ht="242.25">
      <c r="A26" t="s">
        <v>58</v>
      </c>
      <c r="E26" s="39" t="s">
        <v>59</v>
      </c>
    </row>
    <row r="27" spans="1:16" ht="38.25">
      <c r="A27" t="s">
        <v>49</v>
      </c>
      <c s="34" t="s">
        <v>71</v>
      </c>
      <c s="34" t="s">
        <v>1305</v>
      </c>
      <c s="35" t="s">
        <v>5</v>
      </c>
      <c s="6" t="s">
        <v>1306</v>
      </c>
      <c s="36" t="s">
        <v>53</v>
      </c>
      <c s="37">
        <v>13.267</v>
      </c>
      <c s="36">
        <v>0</v>
      </c>
      <c s="36">
        <f>ROUND(G27*H27,6)</f>
      </c>
      <c r="L27" s="38">
        <v>0</v>
      </c>
      <c s="32">
        <f>ROUND(ROUND(L27,2)*ROUND(G27,3),2)</f>
      </c>
      <c s="36" t="s">
        <v>54</v>
      </c>
      <c>
        <f>(M27*21)/100</f>
      </c>
      <c t="s">
        <v>27</v>
      </c>
    </row>
    <row r="28" spans="1:5" ht="25.5">
      <c r="A28" s="35" t="s">
        <v>55</v>
      </c>
      <c r="E28" s="39" t="s">
        <v>1307</v>
      </c>
    </row>
    <row r="29" spans="1:5" ht="38.25">
      <c r="A29" s="35" t="s">
        <v>56</v>
      </c>
      <c r="E29" s="40" t="s">
        <v>1308</v>
      </c>
    </row>
    <row r="30" spans="1:5" ht="242.25">
      <c r="A30" t="s">
        <v>58</v>
      </c>
      <c r="E30" s="39" t="s">
        <v>59</v>
      </c>
    </row>
    <row r="31" spans="1:16" ht="38.25">
      <c r="A31" t="s">
        <v>49</v>
      </c>
      <c s="34" t="s">
        <v>75</v>
      </c>
      <c s="34" t="s">
        <v>894</v>
      </c>
      <c s="35" t="s">
        <v>5</v>
      </c>
      <c s="6" t="s">
        <v>895</v>
      </c>
      <c s="36" t="s">
        <v>53</v>
      </c>
      <c s="37">
        <v>0.829</v>
      </c>
      <c s="36">
        <v>0</v>
      </c>
      <c s="36">
        <f>ROUND(G31*H31,6)</f>
      </c>
      <c r="L31" s="38">
        <v>0</v>
      </c>
      <c s="32">
        <f>ROUND(ROUND(L31,2)*ROUND(G31,3),2)</f>
      </c>
      <c s="36" t="s">
        <v>54</v>
      </c>
      <c>
        <f>(M31*21)/100</f>
      </c>
      <c t="s">
        <v>27</v>
      </c>
    </row>
    <row r="32" spans="1:5" ht="12.75">
      <c r="A32" s="35" t="s">
        <v>55</v>
      </c>
      <c r="E32" s="39" t="s">
        <v>1309</v>
      </c>
    </row>
    <row r="33" spans="1:5" ht="38.25">
      <c r="A33" s="35" t="s">
        <v>56</v>
      </c>
      <c r="E33" s="40" t="s">
        <v>1310</v>
      </c>
    </row>
    <row r="34" spans="1:5" ht="242.25">
      <c r="A34" t="s">
        <v>58</v>
      </c>
      <c r="E34" s="39" t="s">
        <v>59</v>
      </c>
    </row>
    <row r="35" spans="1:13" ht="12.75">
      <c r="A35" t="s">
        <v>46</v>
      </c>
      <c r="C35" s="31" t="s">
        <v>50</v>
      </c>
      <c r="E35" s="33" t="s">
        <v>64</v>
      </c>
      <c r="J35" s="32">
        <f>0</f>
      </c>
      <c s="32">
        <f>0</f>
      </c>
      <c s="32">
        <f>0+L36+L40+L44+L48+L52+L56</f>
      </c>
      <c s="32">
        <f>0+M36+M40+M44+M48+M52+M56</f>
      </c>
    </row>
    <row r="36" spans="1:16" ht="12.75">
      <c r="A36" t="s">
        <v>49</v>
      </c>
      <c s="34" t="s">
        <v>80</v>
      </c>
      <c s="34" t="s">
        <v>898</v>
      </c>
      <c s="35" t="s">
        <v>5</v>
      </c>
      <c s="6" t="s">
        <v>899</v>
      </c>
      <c s="36" t="s">
        <v>68</v>
      </c>
      <c s="37">
        <v>268.35</v>
      </c>
      <c s="36">
        <v>0</v>
      </c>
      <c s="36">
        <f>ROUND(G36*H36,6)</f>
      </c>
      <c r="L36" s="38">
        <v>0</v>
      </c>
      <c s="32">
        <f>ROUND(ROUND(L36,2)*ROUND(G36,3),2)</f>
      </c>
      <c s="36" t="s">
        <v>54</v>
      </c>
      <c>
        <f>(M36*21)/100</f>
      </c>
      <c t="s">
        <v>27</v>
      </c>
    </row>
    <row r="37" spans="1:5" ht="38.25">
      <c r="A37" s="35" t="s">
        <v>55</v>
      </c>
      <c r="E37" s="39" t="s">
        <v>1311</v>
      </c>
    </row>
    <row r="38" spans="1:5" ht="38.25">
      <c r="A38" s="35" t="s">
        <v>56</v>
      </c>
      <c r="E38" s="40" t="s">
        <v>1312</v>
      </c>
    </row>
    <row r="39" spans="1:5" ht="25.5">
      <c r="A39" t="s">
        <v>58</v>
      </c>
      <c r="E39" s="39" t="s">
        <v>902</v>
      </c>
    </row>
    <row r="40" spans="1:16" ht="12.75">
      <c r="A40" t="s">
        <v>49</v>
      </c>
      <c s="34" t="s">
        <v>85</v>
      </c>
      <c s="34" t="s">
        <v>66</v>
      </c>
      <c s="35" t="s">
        <v>5</v>
      </c>
      <c s="6" t="s">
        <v>903</v>
      </c>
      <c s="36" t="s">
        <v>68</v>
      </c>
      <c s="37">
        <v>1215.94</v>
      </c>
      <c s="36">
        <v>0</v>
      </c>
      <c s="36">
        <f>ROUND(G40*H40,6)</f>
      </c>
      <c r="L40" s="38">
        <v>0</v>
      </c>
      <c s="32">
        <f>ROUND(ROUND(L40,2)*ROUND(G40,3),2)</f>
      </c>
      <c s="36" t="s">
        <v>54</v>
      </c>
      <c>
        <f>(M40*21)/100</f>
      </c>
      <c t="s">
        <v>27</v>
      </c>
    </row>
    <row r="41" spans="1:5" ht="38.25">
      <c r="A41" s="35" t="s">
        <v>55</v>
      </c>
      <c r="E41" s="39" t="s">
        <v>1313</v>
      </c>
    </row>
    <row r="42" spans="1:5" ht="38.25">
      <c r="A42" s="35" t="s">
        <v>56</v>
      </c>
      <c r="E42" s="40" t="s">
        <v>1314</v>
      </c>
    </row>
    <row r="43" spans="1:5" ht="216.75">
      <c r="A43" t="s">
        <v>58</v>
      </c>
      <c r="E43" s="39" t="s">
        <v>906</v>
      </c>
    </row>
    <row r="44" spans="1:16" ht="12.75">
      <c r="A44" t="s">
        <v>49</v>
      </c>
      <c s="34" t="s">
        <v>91</v>
      </c>
      <c s="34" t="s">
        <v>81</v>
      </c>
      <c s="35" t="s">
        <v>5</v>
      </c>
      <c s="6" t="s">
        <v>82</v>
      </c>
      <c s="36" t="s">
        <v>68</v>
      </c>
      <c s="37">
        <v>144.98</v>
      </c>
      <c s="36">
        <v>0</v>
      </c>
      <c s="36">
        <f>ROUND(G44*H44,6)</f>
      </c>
      <c r="L44" s="38">
        <v>0</v>
      </c>
      <c s="32">
        <f>ROUND(ROUND(L44,2)*ROUND(G44,3),2)</f>
      </c>
      <c s="36" t="s">
        <v>54</v>
      </c>
      <c>
        <f>(M44*21)/100</f>
      </c>
      <c t="s">
        <v>27</v>
      </c>
    </row>
    <row r="45" spans="1:5" ht="38.25">
      <c r="A45" s="35" t="s">
        <v>55</v>
      </c>
      <c r="E45" s="39" t="s">
        <v>1315</v>
      </c>
    </row>
    <row r="46" spans="1:5" ht="38.25">
      <c r="A46" s="35" t="s">
        <v>56</v>
      </c>
      <c r="E46" s="40" t="s">
        <v>1316</v>
      </c>
    </row>
    <row r="47" spans="1:5" ht="153">
      <c r="A47" t="s">
        <v>58</v>
      </c>
      <c r="E47" s="39" t="s">
        <v>909</v>
      </c>
    </row>
    <row r="48" spans="1:16" ht="12.75">
      <c r="A48" t="s">
        <v>49</v>
      </c>
      <c s="34" t="s">
        <v>95</v>
      </c>
      <c s="34" t="s">
        <v>910</v>
      </c>
      <c s="35" t="s">
        <v>5</v>
      </c>
      <c s="6" t="s">
        <v>911</v>
      </c>
      <c s="36" t="s">
        <v>68</v>
      </c>
      <c s="37">
        <v>4.89</v>
      </c>
      <c s="36">
        <v>0</v>
      </c>
      <c s="36">
        <f>ROUND(G48*H48,6)</f>
      </c>
      <c r="L48" s="38">
        <v>0</v>
      </c>
      <c s="32">
        <f>ROUND(ROUND(L48,2)*ROUND(G48,3),2)</f>
      </c>
      <c s="36" t="s">
        <v>54</v>
      </c>
      <c>
        <f>(M48*21)/100</f>
      </c>
      <c t="s">
        <v>27</v>
      </c>
    </row>
    <row r="49" spans="1:5" ht="38.25">
      <c r="A49" s="35" t="s">
        <v>55</v>
      </c>
      <c r="E49" s="39" t="s">
        <v>1317</v>
      </c>
    </row>
    <row r="50" spans="1:5" ht="38.25">
      <c r="A50" s="35" t="s">
        <v>56</v>
      </c>
      <c r="E50" s="40" t="s">
        <v>1318</v>
      </c>
    </row>
    <row r="51" spans="1:5" ht="204">
      <c r="A51" t="s">
        <v>58</v>
      </c>
      <c r="E51" s="39" t="s">
        <v>914</v>
      </c>
    </row>
    <row r="52" spans="1:16" ht="12.75">
      <c r="A52" t="s">
        <v>49</v>
      </c>
      <c s="34" t="s">
        <v>99</v>
      </c>
      <c s="34" t="s">
        <v>915</v>
      </c>
      <c s="35" t="s">
        <v>5</v>
      </c>
      <c s="6" t="s">
        <v>916</v>
      </c>
      <c s="36" t="s">
        <v>88</v>
      </c>
      <c s="37">
        <v>132.75</v>
      </c>
      <c s="36">
        <v>0</v>
      </c>
      <c s="36">
        <f>ROUND(G52*H52,6)</f>
      </c>
      <c r="L52" s="38">
        <v>0</v>
      </c>
      <c s="32">
        <f>ROUND(ROUND(L52,2)*ROUND(G52,3),2)</f>
      </c>
      <c s="36" t="s">
        <v>54</v>
      </c>
      <c>
        <f>(M52*21)/100</f>
      </c>
      <c t="s">
        <v>27</v>
      </c>
    </row>
    <row r="53" spans="1:5" ht="38.25">
      <c r="A53" s="35" t="s">
        <v>55</v>
      </c>
      <c r="E53" s="39" t="s">
        <v>1319</v>
      </c>
    </row>
    <row r="54" spans="1:5" ht="38.25">
      <c r="A54" s="35" t="s">
        <v>56</v>
      </c>
      <c r="E54" s="40" t="s">
        <v>1320</v>
      </c>
    </row>
    <row r="55" spans="1:5" ht="38.25">
      <c r="A55" t="s">
        <v>58</v>
      </c>
      <c r="E55" s="39" t="s">
        <v>919</v>
      </c>
    </row>
    <row r="56" spans="1:16" ht="12.75">
      <c r="A56" t="s">
        <v>49</v>
      </c>
      <c s="34" t="s">
        <v>103</v>
      </c>
      <c s="34" t="s">
        <v>920</v>
      </c>
      <c s="35" t="s">
        <v>5</v>
      </c>
      <c s="6" t="s">
        <v>921</v>
      </c>
      <c s="36" t="s">
        <v>88</v>
      </c>
      <c s="37">
        <v>132.75</v>
      </c>
      <c s="36">
        <v>0</v>
      </c>
      <c s="36">
        <f>ROUND(G56*H56,6)</f>
      </c>
      <c r="L56" s="38">
        <v>0</v>
      </c>
      <c s="32">
        <f>ROUND(ROUND(L56,2)*ROUND(G56,3),2)</f>
      </c>
      <c s="36" t="s">
        <v>54</v>
      </c>
      <c>
        <f>(M56*21)/100</f>
      </c>
      <c t="s">
        <v>27</v>
      </c>
    </row>
    <row r="57" spans="1:5" ht="38.25">
      <c r="A57" s="35" t="s">
        <v>55</v>
      </c>
      <c r="E57" s="39" t="s">
        <v>1321</v>
      </c>
    </row>
    <row r="58" spans="1:5" ht="38.25">
      <c r="A58" s="35" t="s">
        <v>56</v>
      </c>
      <c r="E58" s="40" t="s">
        <v>1320</v>
      </c>
    </row>
    <row r="59" spans="1:5" ht="25.5">
      <c r="A59" t="s">
        <v>58</v>
      </c>
      <c r="E59" s="39" t="s">
        <v>923</v>
      </c>
    </row>
    <row r="60" spans="1:13" ht="12.75">
      <c r="A60" t="s">
        <v>46</v>
      </c>
      <c r="C60" s="31" t="s">
        <v>27</v>
      </c>
      <c r="E60" s="33" t="s">
        <v>487</v>
      </c>
      <c r="J60" s="32">
        <f>0</f>
      </c>
      <c s="32">
        <f>0</f>
      </c>
      <c s="32">
        <f>0+L61+L65+L69+L73+L77+L81+L85+L89+L93+L97+L101+L105</f>
      </c>
      <c s="32">
        <f>0+M61+M65+M69+M73+M77+M81+M85+M89+M93+M97+M101+M105</f>
      </c>
    </row>
    <row r="61" spans="1:16" ht="12.75">
      <c r="A61" t="s">
        <v>49</v>
      </c>
      <c s="34" t="s">
        <v>108</v>
      </c>
      <c s="34" t="s">
        <v>924</v>
      </c>
      <c s="35" t="s">
        <v>5</v>
      </c>
      <c s="6" t="s">
        <v>925</v>
      </c>
      <c s="36" t="s">
        <v>68</v>
      </c>
      <c s="37">
        <v>90.849</v>
      </c>
      <c s="36">
        <v>0</v>
      </c>
      <c s="36">
        <f>ROUND(G61*H61,6)</f>
      </c>
      <c r="L61" s="38">
        <v>0</v>
      </c>
      <c s="32">
        <f>ROUND(ROUND(L61,2)*ROUND(G61,3),2)</f>
      </c>
      <c s="36" t="s">
        <v>54</v>
      </c>
      <c>
        <f>(M61*21)/100</f>
      </c>
      <c t="s">
        <v>27</v>
      </c>
    </row>
    <row r="62" spans="1:5" ht="38.25">
      <c r="A62" s="35" t="s">
        <v>55</v>
      </c>
      <c r="E62" s="39" t="s">
        <v>1322</v>
      </c>
    </row>
    <row r="63" spans="1:5" ht="38.25">
      <c r="A63" s="35" t="s">
        <v>56</v>
      </c>
      <c r="E63" s="40" t="s">
        <v>1323</v>
      </c>
    </row>
    <row r="64" spans="1:5" ht="331.5">
      <c r="A64" t="s">
        <v>58</v>
      </c>
      <c r="E64" s="39" t="s">
        <v>928</v>
      </c>
    </row>
    <row r="65" spans="1:16" ht="12.75">
      <c r="A65" t="s">
        <v>49</v>
      </c>
      <c s="34" t="s">
        <v>113</v>
      </c>
      <c s="34" t="s">
        <v>929</v>
      </c>
      <c s="35" t="s">
        <v>5</v>
      </c>
      <c s="6" t="s">
        <v>930</v>
      </c>
      <c s="36" t="s">
        <v>53</v>
      </c>
      <c s="37">
        <v>7.232</v>
      </c>
      <c s="36">
        <v>0</v>
      </c>
      <c s="36">
        <f>ROUND(G65*H65,6)</f>
      </c>
      <c r="L65" s="38">
        <v>0</v>
      </c>
      <c s="32">
        <f>ROUND(ROUND(L65,2)*ROUND(G65,3),2)</f>
      </c>
      <c s="36" t="s">
        <v>54</v>
      </c>
      <c>
        <f>(M65*21)/100</f>
      </c>
      <c t="s">
        <v>27</v>
      </c>
    </row>
    <row r="66" spans="1:5" ht="38.25">
      <c r="A66" s="35" t="s">
        <v>55</v>
      </c>
      <c r="E66" s="39" t="s">
        <v>1324</v>
      </c>
    </row>
    <row r="67" spans="1:5" ht="38.25">
      <c r="A67" s="35" t="s">
        <v>56</v>
      </c>
      <c r="E67" s="40" t="s">
        <v>1325</v>
      </c>
    </row>
    <row r="68" spans="1:5" ht="178.5">
      <c r="A68" t="s">
        <v>58</v>
      </c>
      <c r="E68" s="39" t="s">
        <v>933</v>
      </c>
    </row>
    <row r="69" spans="1:16" ht="12.75">
      <c r="A69" t="s">
        <v>49</v>
      </c>
      <c s="34" t="s">
        <v>116</v>
      </c>
      <c s="34" t="s">
        <v>939</v>
      </c>
      <c s="35" t="s">
        <v>5</v>
      </c>
      <c s="6" t="s">
        <v>940</v>
      </c>
      <c s="36" t="s">
        <v>78</v>
      </c>
      <c s="37">
        <v>80</v>
      </c>
      <c s="36">
        <v>0</v>
      </c>
      <c s="36">
        <f>ROUND(G69*H69,6)</f>
      </c>
      <c r="L69" s="38">
        <v>0</v>
      </c>
      <c s="32">
        <f>ROUND(ROUND(L69,2)*ROUND(G69,3),2)</f>
      </c>
      <c s="36" t="s">
        <v>54</v>
      </c>
      <c>
        <f>(M69*21)/100</f>
      </c>
      <c t="s">
        <v>27</v>
      </c>
    </row>
    <row r="70" spans="1:5" ht="63.75">
      <c r="A70" s="35" t="s">
        <v>55</v>
      </c>
      <c r="E70" s="39" t="s">
        <v>1326</v>
      </c>
    </row>
    <row r="71" spans="1:5" ht="38.25">
      <c r="A71" s="35" t="s">
        <v>56</v>
      </c>
      <c r="E71" s="40" t="s">
        <v>1327</v>
      </c>
    </row>
    <row r="72" spans="1:5" ht="51">
      <c r="A72" t="s">
        <v>58</v>
      </c>
      <c r="E72" s="39" t="s">
        <v>943</v>
      </c>
    </row>
    <row r="73" spans="1:16" ht="25.5">
      <c r="A73" t="s">
        <v>49</v>
      </c>
      <c s="34" t="s">
        <v>120</v>
      </c>
      <c s="34" t="s">
        <v>944</v>
      </c>
      <c s="35" t="s">
        <v>5</v>
      </c>
      <c s="6" t="s">
        <v>945</v>
      </c>
      <c s="36" t="s">
        <v>78</v>
      </c>
      <c s="37">
        <v>80</v>
      </c>
      <c s="36">
        <v>0</v>
      </c>
      <c s="36">
        <f>ROUND(G73*H73,6)</f>
      </c>
      <c r="L73" s="38">
        <v>0</v>
      </c>
      <c s="32">
        <f>ROUND(ROUND(L73,2)*ROUND(G73,3),2)</f>
      </c>
      <c s="36" t="s">
        <v>54</v>
      </c>
      <c>
        <f>(M73*21)/100</f>
      </c>
      <c t="s">
        <v>27</v>
      </c>
    </row>
    <row r="74" spans="1:5" ht="12.75">
      <c r="A74" s="35" t="s">
        <v>55</v>
      </c>
      <c r="E74" s="39" t="s">
        <v>1328</v>
      </c>
    </row>
    <row r="75" spans="1:5" ht="38.25">
      <c r="A75" s="35" t="s">
        <v>56</v>
      </c>
      <c r="E75" s="40" t="s">
        <v>1327</v>
      </c>
    </row>
    <row r="76" spans="1:5" ht="63.75">
      <c r="A76" t="s">
        <v>58</v>
      </c>
      <c r="E76" s="39" t="s">
        <v>947</v>
      </c>
    </row>
    <row r="77" spans="1:16" ht="12.75">
      <c r="A77" t="s">
        <v>49</v>
      </c>
      <c s="34" t="s">
        <v>123</v>
      </c>
      <c s="34" t="s">
        <v>1329</v>
      </c>
      <c s="35" t="s">
        <v>5</v>
      </c>
      <c s="6" t="s">
        <v>1330</v>
      </c>
      <c s="36" t="s">
        <v>78</v>
      </c>
      <c s="37">
        <v>12.8</v>
      </c>
      <c s="36">
        <v>0</v>
      </c>
      <c s="36">
        <f>ROUND(G77*H77,6)</f>
      </c>
      <c r="L77" s="38">
        <v>0</v>
      </c>
      <c s="32">
        <f>ROUND(ROUND(L77,2)*ROUND(G77,3),2)</f>
      </c>
      <c s="36" t="s">
        <v>54</v>
      </c>
      <c>
        <f>(M77*21)/100</f>
      </c>
      <c t="s">
        <v>27</v>
      </c>
    </row>
    <row r="78" spans="1:5" ht="63.75">
      <c r="A78" s="35" t="s">
        <v>55</v>
      </c>
      <c r="E78" s="39" t="s">
        <v>1331</v>
      </c>
    </row>
    <row r="79" spans="1:5" ht="38.25">
      <c r="A79" s="35" t="s">
        <v>56</v>
      </c>
      <c r="E79" s="40" t="s">
        <v>1332</v>
      </c>
    </row>
    <row r="80" spans="1:5" ht="114.75">
      <c r="A80" t="s">
        <v>58</v>
      </c>
      <c r="E80" s="39" t="s">
        <v>1333</v>
      </c>
    </row>
    <row r="81" spans="1:16" ht="12.75">
      <c r="A81" t="s">
        <v>49</v>
      </c>
      <c s="34" t="s">
        <v>128</v>
      </c>
      <c s="34" t="s">
        <v>952</v>
      </c>
      <c s="35" t="s">
        <v>5</v>
      </c>
      <c s="6" t="s">
        <v>953</v>
      </c>
      <c s="36" t="s">
        <v>78</v>
      </c>
      <c s="37">
        <v>51.2</v>
      </c>
      <c s="36">
        <v>0</v>
      </c>
      <c s="36">
        <f>ROUND(G81*H81,6)</f>
      </c>
      <c r="L81" s="38">
        <v>0</v>
      </c>
      <c s="32">
        <f>ROUND(ROUND(L81,2)*ROUND(G81,3),2)</f>
      </c>
      <c s="36" t="s">
        <v>54</v>
      </c>
      <c>
        <f>(M81*21)/100</f>
      </c>
      <c t="s">
        <v>27</v>
      </c>
    </row>
    <row r="82" spans="1:5" ht="38.25">
      <c r="A82" s="35" t="s">
        <v>55</v>
      </c>
      <c r="E82" s="39" t="s">
        <v>1334</v>
      </c>
    </row>
    <row r="83" spans="1:5" ht="38.25">
      <c r="A83" s="35" t="s">
        <v>56</v>
      </c>
      <c r="E83" s="40" t="s">
        <v>1335</v>
      </c>
    </row>
    <row r="84" spans="1:5" ht="114.75">
      <c r="A84" t="s">
        <v>58</v>
      </c>
      <c r="E84" s="39" t="s">
        <v>1333</v>
      </c>
    </row>
    <row r="85" spans="1:16" ht="12.75">
      <c r="A85" t="s">
        <v>49</v>
      </c>
      <c s="34" t="s">
        <v>131</v>
      </c>
      <c s="34" t="s">
        <v>957</v>
      </c>
      <c s="35" t="s">
        <v>5</v>
      </c>
      <c s="6" t="s">
        <v>958</v>
      </c>
      <c s="36" t="s">
        <v>78</v>
      </c>
      <c s="37">
        <v>40</v>
      </c>
      <c s="36">
        <v>0</v>
      </c>
      <c s="36">
        <f>ROUND(G85*H85,6)</f>
      </c>
      <c r="L85" s="38">
        <v>0</v>
      </c>
      <c s="32">
        <f>ROUND(ROUND(L85,2)*ROUND(G85,3),2)</f>
      </c>
      <c s="36" t="s">
        <v>54</v>
      </c>
      <c>
        <f>(M85*21)/100</f>
      </c>
      <c t="s">
        <v>27</v>
      </c>
    </row>
    <row r="86" spans="1:5" ht="38.25">
      <c r="A86" s="35" t="s">
        <v>55</v>
      </c>
      <c r="E86" s="39" t="s">
        <v>1336</v>
      </c>
    </row>
    <row r="87" spans="1:5" ht="38.25">
      <c r="A87" s="35" t="s">
        <v>56</v>
      </c>
      <c r="E87" s="40" t="s">
        <v>1337</v>
      </c>
    </row>
    <row r="88" spans="1:5" ht="191.25">
      <c r="A88" t="s">
        <v>58</v>
      </c>
      <c r="E88" s="39" t="s">
        <v>956</v>
      </c>
    </row>
    <row r="89" spans="1:16" ht="12.75">
      <c r="A89" t="s">
        <v>49</v>
      </c>
      <c s="34" t="s">
        <v>136</v>
      </c>
      <c s="34" t="s">
        <v>1338</v>
      </c>
      <c s="35" t="s">
        <v>5</v>
      </c>
      <c s="6" t="s">
        <v>1339</v>
      </c>
      <c s="36" t="s">
        <v>78</v>
      </c>
      <c s="37">
        <v>10</v>
      </c>
      <c s="36">
        <v>0</v>
      </c>
      <c s="36">
        <f>ROUND(G89*H89,6)</f>
      </c>
      <c r="L89" s="38">
        <v>0</v>
      </c>
      <c s="32">
        <f>ROUND(ROUND(L89,2)*ROUND(G89,3),2)</f>
      </c>
      <c s="36" t="s">
        <v>54</v>
      </c>
      <c>
        <f>(M89*21)/100</f>
      </c>
      <c t="s">
        <v>27</v>
      </c>
    </row>
    <row r="90" spans="1:5" ht="38.25">
      <c r="A90" s="35" t="s">
        <v>55</v>
      </c>
      <c r="E90" s="39" t="s">
        <v>1340</v>
      </c>
    </row>
    <row r="91" spans="1:5" ht="38.25">
      <c r="A91" s="35" t="s">
        <v>56</v>
      </c>
      <c r="E91" s="40" t="s">
        <v>1084</v>
      </c>
    </row>
    <row r="92" spans="1:5" ht="191.25">
      <c r="A92" t="s">
        <v>58</v>
      </c>
      <c r="E92" s="39" t="s">
        <v>956</v>
      </c>
    </row>
    <row r="93" spans="1:16" ht="12.75">
      <c r="A93" t="s">
        <v>49</v>
      </c>
      <c s="34" t="s">
        <v>140</v>
      </c>
      <c s="34" t="s">
        <v>961</v>
      </c>
      <c s="35" t="s">
        <v>5</v>
      </c>
      <c s="6" t="s">
        <v>962</v>
      </c>
      <c s="36" t="s">
        <v>78</v>
      </c>
      <c s="37">
        <v>48</v>
      </c>
      <c s="36">
        <v>0</v>
      </c>
      <c s="36">
        <f>ROUND(G93*H93,6)</f>
      </c>
      <c r="L93" s="38">
        <v>0</v>
      </c>
      <c s="32">
        <f>ROUND(ROUND(L93,2)*ROUND(G93,3),2)</f>
      </c>
      <c s="36" t="s">
        <v>54</v>
      </c>
      <c>
        <f>(M93*21)/100</f>
      </c>
      <c t="s">
        <v>27</v>
      </c>
    </row>
    <row r="94" spans="1:5" ht="38.25">
      <c r="A94" s="35" t="s">
        <v>55</v>
      </c>
      <c r="E94" s="39" t="s">
        <v>1341</v>
      </c>
    </row>
    <row r="95" spans="1:5" ht="38.25">
      <c r="A95" s="35" t="s">
        <v>56</v>
      </c>
      <c r="E95" s="40" t="s">
        <v>1342</v>
      </c>
    </row>
    <row r="96" spans="1:5" ht="191.25">
      <c r="A96" t="s">
        <v>58</v>
      </c>
      <c r="E96" s="39" t="s">
        <v>956</v>
      </c>
    </row>
    <row r="97" spans="1:16" ht="12.75">
      <c r="A97" t="s">
        <v>49</v>
      </c>
      <c s="34" t="s">
        <v>232</v>
      </c>
      <c s="34" t="s">
        <v>965</v>
      </c>
      <c s="35" t="s">
        <v>5</v>
      </c>
      <c s="6" t="s">
        <v>966</v>
      </c>
      <c s="36" t="s">
        <v>68</v>
      </c>
      <c s="37">
        <v>26.004</v>
      </c>
      <c s="36">
        <v>0</v>
      </c>
      <c s="36">
        <f>ROUND(G97*H97,6)</f>
      </c>
      <c r="L97" s="38">
        <v>0</v>
      </c>
      <c s="32">
        <f>ROUND(ROUND(L97,2)*ROUND(G97,3),2)</f>
      </c>
      <c s="36" t="s">
        <v>54</v>
      </c>
      <c>
        <f>(M97*21)/100</f>
      </c>
      <c t="s">
        <v>27</v>
      </c>
    </row>
    <row r="98" spans="1:5" ht="38.25">
      <c r="A98" s="35" t="s">
        <v>55</v>
      </c>
      <c r="E98" s="39" t="s">
        <v>1343</v>
      </c>
    </row>
    <row r="99" spans="1:5" ht="38.25">
      <c r="A99" s="35" t="s">
        <v>56</v>
      </c>
      <c r="E99" s="40" t="s">
        <v>1344</v>
      </c>
    </row>
    <row r="100" spans="1:5" ht="267.75">
      <c r="A100" t="s">
        <v>58</v>
      </c>
      <c r="E100" s="39" t="s">
        <v>492</v>
      </c>
    </row>
    <row r="101" spans="1:16" ht="12.75">
      <c r="A101" t="s">
        <v>49</v>
      </c>
      <c s="34" t="s">
        <v>237</v>
      </c>
      <c s="34" t="s">
        <v>633</v>
      </c>
      <c s="35" t="s">
        <v>5</v>
      </c>
      <c s="6" t="s">
        <v>634</v>
      </c>
      <c s="36" t="s">
        <v>53</v>
      </c>
      <c s="37">
        <v>3.552</v>
      </c>
      <c s="36">
        <v>0</v>
      </c>
      <c s="36">
        <f>ROUND(G101*H101,6)</f>
      </c>
      <c r="L101" s="38">
        <v>0</v>
      </c>
      <c s="32">
        <f>ROUND(ROUND(L101,2)*ROUND(G101,3),2)</f>
      </c>
      <c s="36" t="s">
        <v>54</v>
      </c>
      <c>
        <f>(M101*21)/100</f>
      </c>
      <c t="s">
        <v>27</v>
      </c>
    </row>
    <row r="102" spans="1:5" ht="38.25">
      <c r="A102" s="35" t="s">
        <v>55</v>
      </c>
      <c r="E102" s="39" t="s">
        <v>1345</v>
      </c>
    </row>
    <row r="103" spans="1:5" ht="38.25">
      <c r="A103" s="35" t="s">
        <v>56</v>
      </c>
      <c r="E103" s="40" t="s">
        <v>1346</v>
      </c>
    </row>
    <row r="104" spans="1:5" ht="191.25">
      <c r="A104" t="s">
        <v>58</v>
      </c>
      <c r="E104" s="39" t="s">
        <v>637</v>
      </c>
    </row>
    <row r="105" spans="1:16" ht="12.75">
      <c r="A105" t="s">
        <v>49</v>
      </c>
      <c s="34" t="s">
        <v>243</v>
      </c>
      <c s="34" t="s">
        <v>1347</v>
      </c>
      <c s="35" t="s">
        <v>5</v>
      </c>
      <c s="6" t="s">
        <v>1348</v>
      </c>
      <c s="36" t="s">
        <v>88</v>
      </c>
      <c s="37">
        <v>20</v>
      </c>
      <c s="36">
        <v>0</v>
      </c>
      <c s="36">
        <f>ROUND(G105*H105,6)</f>
      </c>
      <c r="L105" s="38">
        <v>0</v>
      </c>
      <c s="32">
        <f>ROUND(ROUND(L105,2)*ROUND(G105,3),2)</f>
      </c>
      <c s="36" t="s">
        <v>54</v>
      </c>
      <c>
        <f>(M105*21)/100</f>
      </c>
      <c t="s">
        <v>27</v>
      </c>
    </row>
    <row r="106" spans="1:5" ht="38.25">
      <c r="A106" s="35" t="s">
        <v>55</v>
      </c>
      <c r="E106" s="39" t="s">
        <v>1349</v>
      </c>
    </row>
    <row r="107" spans="1:5" ht="38.25">
      <c r="A107" s="35" t="s">
        <v>56</v>
      </c>
      <c r="E107" s="40" t="s">
        <v>1350</v>
      </c>
    </row>
    <row r="108" spans="1:5" ht="102">
      <c r="A108" t="s">
        <v>58</v>
      </c>
      <c r="E108" s="39" t="s">
        <v>1351</v>
      </c>
    </row>
    <row r="109" spans="1:13" ht="12.75">
      <c r="A109" t="s">
        <v>46</v>
      </c>
      <c r="C109" s="31" t="s">
        <v>26</v>
      </c>
      <c r="E109" s="33" t="s">
        <v>655</v>
      </c>
      <c r="J109" s="32">
        <f>0</f>
      </c>
      <c s="32">
        <f>0</f>
      </c>
      <c s="32">
        <f>0+L110+L114+L118+L122+L126+L130+L134+L138+L142+L146</f>
      </c>
      <c s="32">
        <f>0+M110+M114+M118+M122+M126+M130+M134+M138+M142+M146</f>
      </c>
    </row>
    <row r="110" spans="1:16" ht="12.75">
      <c r="A110" t="s">
        <v>49</v>
      </c>
      <c s="34" t="s">
        <v>247</v>
      </c>
      <c s="34" t="s">
        <v>977</v>
      </c>
      <c s="35" t="s">
        <v>5</v>
      </c>
      <c s="6" t="s">
        <v>978</v>
      </c>
      <c s="36" t="s">
        <v>68</v>
      </c>
      <c s="37">
        <v>1.304</v>
      </c>
      <c s="36">
        <v>0</v>
      </c>
      <c s="36">
        <f>ROUND(G110*H110,6)</f>
      </c>
      <c r="L110" s="38">
        <v>0</v>
      </c>
      <c s="32">
        <f>ROUND(ROUND(L110,2)*ROUND(G110,3),2)</f>
      </c>
      <c s="36" t="s">
        <v>54</v>
      </c>
      <c>
        <f>(M110*21)/100</f>
      </c>
      <c t="s">
        <v>27</v>
      </c>
    </row>
    <row r="111" spans="1:5" ht="38.25">
      <c r="A111" s="35" t="s">
        <v>55</v>
      </c>
      <c r="E111" s="39" t="s">
        <v>1352</v>
      </c>
    </row>
    <row r="112" spans="1:5" ht="38.25">
      <c r="A112" s="35" t="s">
        <v>56</v>
      </c>
      <c r="E112" s="40" t="s">
        <v>1353</v>
      </c>
    </row>
    <row r="113" spans="1:5" ht="408">
      <c r="A113" t="s">
        <v>58</v>
      </c>
      <c r="E113" s="39" t="s">
        <v>981</v>
      </c>
    </row>
    <row r="114" spans="1:16" ht="12.75">
      <c r="A114" t="s">
        <v>49</v>
      </c>
      <c s="34" t="s">
        <v>252</v>
      </c>
      <c s="34" t="s">
        <v>977</v>
      </c>
      <c s="35" t="s">
        <v>50</v>
      </c>
      <c s="6" t="s">
        <v>978</v>
      </c>
      <c s="36" t="s">
        <v>68</v>
      </c>
      <c s="37">
        <v>7.093</v>
      </c>
      <c s="36">
        <v>0</v>
      </c>
      <c s="36">
        <f>ROUND(G114*H114,6)</f>
      </c>
      <c r="L114" s="38">
        <v>0</v>
      </c>
      <c s="32">
        <f>ROUND(ROUND(L114,2)*ROUND(G114,3),2)</f>
      </c>
      <c s="36" t="s">
        <v>54</v>
      </c>
      <c>
        <f>(M114*21)/100</f>
      </c>
      <c t="s">
        <v>27</v>
      </c>
    </row>
    <row r="115" spans="1:5" ht="38.25">
      <c r="A115" s="35" t="s">
        <v>55</v>
      </c>
      <c r="E115" s="39" t="s">
        <v>1354</v>
      </c>
    </row>
    <row r="116" spans="1:5" ht="38.25">
      <c r="A116" s="35" t="s">
        <v>56</v>
      </c>
      <c r="E116" s="40" t="s">
        <v>1355</v>
      </c>
    </row>
    <row r="117" spans="1:5" ht="267.75">
      <c r="A117" t="s">
        <v>58</v>
      </c>
      <c r="E117" s="39" t="s">
        <v>984</v>
      </c>
    </row>
    <row r="118" spans="1:16" ht="12.75">
      <c r="A118" t="s">
        <v>49</v>
      </c>
      <c s="34" t="s">
        <v>256</v>
      </c>
      <c s="34" t="s">
        <v>985</v>
      </c>
      <c s="35" t="s">
        <v>5</v>
      </c>
      <c s="6" t="s">
        <v>986</v>
      </c>
      <c s="36" t="s">
        <v>53</v>
      </c>
      <c s="37">
        <v>0.091</v>
      </c>
      <c s="36">
        <v>0</v>
      </c>
      <c s="36">
        <f>ROUND(G118*H118,6)</f>
      </c>
      <c r="L118" s="38">
        <v>0</v>
      </c>
      <c s="32">
        <f>ROUND(ROUND(L118,2)*ROUND(G118,3),2)</f>
      </c>
      <c s="36" t="s">
        <v>54</v>
      </c>
      <c>
        <f>(M118*21)/100</f>
      </c>
      <c t="s">
        <v>27</v>
      </c>
    </row>
    <row r="119" spans="1:5" ht="38.25">
      <c r="A119" s="35" t="s">
        <v>55</v>
      </c>
      <c r="E119" s="39" t="s">
        <v>1356</v>
      </c>
    </row>
    <row r="120" spans="1:5" ht="38.25">
      <c r="A120" s="35" t="s">
        <v>56</v>
      </c>
      <c r="E120" s="40" t="s">
        <v>1357</v>
      </c>
    </row>
    <row r="121" spans="1:5" ht="242.25">
      <c r="A121" t="s">
        <v>58</v>
      </c>
      <c r="E121" s="39" t="s">
        <v>989</v>
      </c>
    </row>
    <row r="122" spans="1:16" ht="12.75">
      <c r="A122" t="s">
        <v>49</v>
      </c>
      <c s="34" t="s">
        <v>261</v>
      </c>
      <c s="34" t="s">
        <v>985</v>
      </c>
      <c s="35" t="s">
        <v>50</v>
      </c>
      <c s="6" t="s">
        <v>986</v>
      </c>
      <c s="36" t="s">
        <v>53</v>
      </c>
      <c s="37">
        <v>0.487</v>
      </c>
      <c s="36">
        <v>0</v>
      </c>
      <c s="36">
        <f>ROUND(G122*H122,6)</f>
      </c>
      <c r="L122" s="38">
        <v>0</v>
      </c>
      <c s="32">
        <f>ROUND(ROUND(L122,2)*ROUND(G122,3),2)</f>
      </c>
      <c s="36" t="s">
        <v>54</v>
      </c>
      <c>
        <f>(M122*21)/100</f>
      </c>
      <c t="s">
        <v>27</v>
      </c>
    </row>
    <row r="123" spans="1:5" ht="38.25">
      <c r="A123" s="35" t="s">
        <v>55</v>
      </c>
      <c r="E123" s="39" t="s">
        <v>1358</v>
      </c>
    </row>
    <row r="124" spans="1:5" ht="38.25">
      <c r="A124" s="35" t="s">
        <v>56</v>
      </c>
      <c r="E124" s="40" t="s">
        <v>1359</v>
      </c>
    </row>
    <row r="125" spans="1:5" ht="165.75">
      <c r="A125" t="s">
        <v>58</v>
      </c>
      <c r="E125" s="39" t="s">
        <v>992</v>
      </c>
    </row>
    <row r="126" spans="1:16" ht="12.75">
      <c r="A126" t="s">
        <v>49</v>
      </c>
      <c s="34" t="s">
        <v>266</v>
      </c>
      <c s="34" t="s">
        <v>993</v>
      </c>
      <c s="35" t="s">
        <v>5</v>
      </c>
      <c s="6" t="s">
        <v>994</v>
      </c>
      <c s="36" t="s">
        <v>68</v>
      </c>
      <c s="37">
        <v>10.185</v>
      </c>
      <c s="36">
        <v>0</v>
      </c>
      <c s="36">
        <f>ROUND(G126*H126,6)</f>
      </c>
      <c r="L126" s="38">
        <v>0</v>
      </c>
      <c s="32">
        <f>ROUND(ROUND(L126,2)*ROUND(G126,3),2)</f>
      </c>
      <c s="36" t="s">
        <v>54</v>
      </c>
      <c>
        <f>(M126*21)/100</f>
      </c>
      <c t="s">
        <v>27</v>
      </c>
    </row>
    <row r="127" spans="1:5" ht="38.25">
      <c r="A127" s="35" t="s">
        <v>55</v>
      </c>
      <c r="E127" s="39" t="s">
        <v>1360</v>
      </c>
    </row>
    <row r="128" spans="1:5" ht="38.25">
      <c r="A128" s="35" t="s">
        <v>56</v>
      </c>
      <c r="E128" s="40" t="s">
        <v>1361</v>
      </c>
    </row>
    <row r="129" spans="1:5" ht="267.75">
      <c r="A129" t="s">
        <v>58</v>
      </c>
      <c r="E129" s="39" t="s">
        <v>456</v>
      </c>
    </row>
    <row r="130" spans="1:16" ht="12.75">
      <c r="A130" t="s">
        <v>49</v>
      </c>
      <c s="34" t="s">
        <v>270</v>
      </c>
      <c s="34" t="s">
        <v>997</v>
      </c>
      <c s="35" t="s">
        <v>5</v>
      </c>
      <c s="6" t="s">
        <v>998</v>
      </c>
      <c s="36" t="s">
        <v>53</v>
      </c>
      <c s="37">
        <v>0.727</v>
      </c>
      <c s="36">
        <v>0</v>
      </c>
      <c s="36">
        <f>ROUND(G130*H130,6)</f>
      </c>
      <c r="L130" s="38">
        <v>0</v>
      </c>
      <c s="32">
        <f>ROUND(ROUND(L130,2)*ROUND(G130,3),2)</f>
      </c>
      <c s="36" t="s">
        <v>54</v>
      </c>
      <c>
        <f>(M130*21)/100</f>
      </c>
      <c t="s">
        <v>27</v>
      </c>
    </row>
    <row r="131" spans="1:5" ht="38.25">
      <c r="A131" s="35" t="s">
        <v>55</v>
      </c>
      <c r="E131" s="39" t="s">
        <v>1362</v>
      </c>
    </row>
    <row r="132" spans="1:5" ht="38.25">
      <c r="A132" s="35" t="s">
        <v>56</v>
      </c>
      <c r="E132" s="40" t="s">
        <v>1363</v>
      </c>
    </row>
    <row r="133" spans="1:5" ht="191.25">
      <c r="A133" t="s">
        <v>58</v>
      </c>
      <c r="E133" s="39" t="s">
        <v>637</v>
      </c>
    </row>
    <row r="134" spans="1:16" ht="12.75">
      <c r="A134" t="s">
        <v>49</v>
      </c>
      <c s="34" t="s">
        <v>275</v>
      </c>
      <c s="34" t="s">
        <v>1001</v>
      </c>
      <c s="35" t="s">
        <v>5</v>
      </c>
      <c s="6" t="s">
        <v>1002</v>
      </c>
      <c s="36" t="s">
        <v>68</v>
      </c>
      <c s="37">
        <v>71.172</v>
      </c>
      <c s="36">
        <v>0</v>
      </c>
      <c s="36">
        <f>ROUND(G134*H134,6)</f>
      </c>
      <c r="L134" s="38">
        <v>0</v>
      </c>
      <c s="32">
        <f>ROUND(ROUND(L134,2)*ROUND(G134,3),2)</f>
      </c>
      <c s="36" t="s">
        <v>54</v>
      </c>
      <c>
        <f>(M134*21)/100</f>
      </c>
      <c t="s">
        <v>27</v>
      </c>
    </row>
    <row r="135" spans="1:5" ht="63.75">
      <c r="A135" s="35" t="s">
        <v>55</v>
      </c>
      <c r="E135" s="39" t="s">
        <v>1364</v>
      </c>
    </row>
    <row r="136" spans="1:5" ht="38.25">
      <c r="A136" s="35" t="s">
        <v>56</v>
      </c>
      <c r="E136" s="40" t="s">
        <v>1365</v>
      </c>
    </row>
    <row r="137" spans="1:5" ht="267.75">
      <c r="A137" t="s">
        <v>58</v>
      </c>
      <c r="E137" s="39" t="s">
        <v>456</v>
      </c>
    </row>
    <row r="138" spans="1:16" ht="12.75">
      <c r="A138" t="s">
        <v>49</v>
      </c>
      <c s="34" t="s">
        <v>281</v>
      </c>
      <c s="34" t="s">
        <v>1005</v>
      </c>
      <c s="35" t="s">
        <v>5</v>
      </c>
      <c s="6" t="s">
        <v>1006</v>
      </c>
      <c s="36" t="s">
        <v>53</v>
      </c>
      <c s="37">
        <v>4.598</v>
      </c>
      <c s="36">
        <v>0</v>
      </c>
      <c s="36">
        <f>ROUND(G138*H138,6)</f>
      </c>
      <c r="L138" s="38">
        <v>0</v>
      </c>
      <c s="32">
        <f>ROUND(ROUND(L138,2)*ROUND(G138,3),2)</f>
      </c>
      <c s="36" t="s">
        <v>54</v>
      </c>
      <c>
        <f>(M138*21)/100</f>
      </c>
      <c t="s">
        <v>27</v>
      </c>
    </row>
    <row r="139" spans="1:5" ht="12.75">
      <c r="A139" s="35" t="s">
        <v>55</v>
      </c>
      <c r="E139" s="39" t="s">
        <v>969</v>
      </c>
    </row>
    <row r="140" spans="1:5" ht="38.25">
      <c r="A140" s="35" t="s">
        <v>56</v>
      </c>
      <c r="E140" s="40" t="s">
        <v>1366</v>
      </c>
    </row>
    <row r="141" spans="1:5" ht="191.25">
      <c r="A141" t="s">
        <v>58</v>
      </c>
      <c r="E141" s="39" t="s">
        <v>637</v>
      </c>
    </row>
    <row r="142" spans="1:16" ht="12.75">
      <c r="A142" t="s">
        <v>49</v>
      </c>
      <c s="34" t="s">
        <v>286</v>
      </c>
      <c s="34" t="s">
        <v>1008</v>
      </c>
      <c s="35" t="s">
        <v>5</v>
      </c>
      <c s="6" t="s">
        <v>1009</v>
      </c>
      <c s="36" t="s">
        <v>68</v>
      </c>
      <c s="37">
        <v>7.895</v>
      </c>
      <c s="36">
        <v>0</v>
      </c>
      <c s="36">
        <f>ROUND(G142*H142,6)</f>
      </c>
      <c r="L142" s="38">
        <v>0</v>
      </c>
      <c s="32">
        <f>ROUND(ROUND(L142,2)*ROUND(G142,3),2)</f>
      </c>
      <c s="36" t="s">
        <v>54</v>
      </c>
      <c>
        <f>(M142*21)/100</f>
      </c>
      <c t="s">
        <v>27</v>
      </c>
    </row>
    <row r="143" spans="1:5" ht="38.25">
      <c r="A143" s="35" t="s">
        <v>55</v>
      </c>
      <c r="E143" s="39" t="s">
        <v>1367</v>
      </c>
    </row>
    <row r="144" spans="1:5" ht="63.75">
      <c r="A144" s="35" t="s">
        <v>56</v>
      </c>
      <c r="E144" s="40" t="s">
        <v>1368</v>
      </c>
    </row>
    <row r="145" spans="1:5" ht="38.25">
      <c r="A145" t="s">
        <v>58</v>
      </c>
      <c r="E145" s="39" t="s">
        <v>1012</v>
      </c>
    </row>
    <row r="146" spans="1:16" ht="12.75">
      <c r="A146" t="s">
        <v>49</v>
      </c>
      <c s="34" t="s">
        <v>291</v>
      </c>
      <c s="34" t="s">
        <v>674</v>
      </c>
      <c s="35" t="s">
        <v>5</v>
      </c>
      <c s="6" t="s">
        <v>675</v>
      </c>
      <c s="36" t="s">
        <v>676</v>
      </c>
      <c s="37">
        <v>1424.21</v>
      </c>
      <c s="36">
        <v>0</v>
      </c>
      <c s="36">
        <f>ROUND(G146*H146,6)</f>
      </c>
      <c r="L146" s="38">
        <v>0</v>
      </c>
      <c s="32">
        <f>ROUND(ROUND(L146,2)*ROUND(G146,3),2)</f>
      </c>
      <c s="36" t="s">
        <v>54</v>
      </c>
      <c>
        <f>(M146*21)/100</f>
      </c>
      <c t="s">
        <v>27</v>
      </c>
    </row>
    <row r="147" spans="1:5" ht="12.75">
      <c r="A147" s="35" t="s">
        <v>55</v>
      </c>
      <c r="E147" s="39" t="s">
        <v>1369</v>
      </c>
    </row>
    <row r="148" spans="1:5" ht="38.25">
      <c r="A148" s="35" t="s">
        <v>56</v>
      </c>
      <c r="E148" s="40" t="s">
        <v>1370</v>
      </c>
    </row>
    <row r="149" spans="1:5" ht="306">
      <c r="A149" t="s">
        <v>58</v>
      </c>
      <c r="E149" s="39" t="s">
        <v>1015</v>
      </c>
    </row>
    <row r="150" spans="1:13" ht="12.75">
      <c r="A150" t="s">
        <v>46</v>
      </c>
      <c r="C150" s="31" t="s">
        <v>65</v>
      </c>
      <c r="E150" s="33" t="s">
        <v>1016</v>
      </c>
      <c r="J150" s="32">
        <f>0</f>
      </c>
      <c s="32">
        <f>0</f>
      </c>
      <c s="32">
        <f>0+L151+L155+L159+L163+L167+L171+L175+L179+L183</f>
      </c>
      <c s="32">
        <f>0+M151+M155+M159+M163+M167+M171+M175+M179+M183</f>
      </c>
    </row>
    <row r="151" spans="1:16" ht="12.75">
      <c r="A151" t="s">
        <v>49</v>
      </c>
      <c s="34" t="s">
        <v>294</v>
      </c>
      <c s="34" t="s">
        <v>1017</v>
      </c>
      <c s="35" t="s">
        <v>5</v>
      </c>
      <c s="6" t="s">
        <v>1018</v>
      </c>
      <c s="36" t="s">
        <v>68</v>
      </c>
      <c s="37">
        <v>99.285</v>
      </c>
      <c s="36">
        <v>0</v>
      </c>
      <c s="36">
        <f>ROUND(G151*H151,6)</f>
      </c>
      <c r="L151" s="38">
        <v>0</v>
      </c>
      <c s="32">
        <f>ROUND(ROUND(L151,2)*ROUND(G151,3),2)</f>
      </c>
      <c s="36" t="s">
        <v>54</v>
      </c>
      <c>
        <f>(M151*21)/100</f>
      </c>
      <c t="s">
        <v>27</v>
      </c>
    </row>
    <row r="152" spans="1:5" ht="89.25">
      <c r="A152" s="35" t="s">
        <v>55</v>
      </c>
      <c r="E152" s="39" t="s">
        <v>1371</v>
      </c>
    </row>
    <row r="153" spans="1:5" ht="38.25">
      <c r="A153" s="35" t="s">
        <v>56</v>
      </c>
      <c r="E153" s="40" t="s">
        <v>1372</v>
      </c>
    </row>
    <row r="154" spans="1:5" ht="267.75">
      <c r="A154" t="s">
        <v>58</v>
      </c>
      <c r="E154" s="39" t="s">
        <v>456</v>
      </c>
    </row>
    <row r="155" spans="1:16" ht="12.75">
      <c r="A155" t="s">
        <v>49</v>
      </c>
      <c s="34" t="s">
        <v>298</v>
      </c>
      <c s="34" t="s">
        <v>1021</v>
      </c>
      <c s="35" t="s">
        <v>5</v>
      </c>
      <c s="6" t="s">
        <v>1022</v>
      </c>
      <c s="36" t="s">
        <v>53</v>
      </c>
      <c s="37">
        <v>6.17</v>
      </c>
      <c s="36">
        <v>0</v>
      </c>
      <c s="36">
        <f>ROUND(G155*H155,6)</f>
      </c>
      <c r="L155" s="38">
        <v>0</v>
      </c>
      <c s="32">
        <f>ROUND(ROUND(L155,2)*ROUND(G155,3),2)</f>
      </c>
      <c s="36" t="s">
        <v>54</v>
      </c>
      <c>
        <f>(M155*21)/100</f>
      </c>
      <c t="s">
        <v>27</v>
      </c>
    </row>
    <row r="156" spans="1:5" ht="38.25">
      <c r="A156" s="35" t="s">
        <v>55</v>
      </c>
      <c r="E156" s="39" t="s">
        <v>1373</v>
      </c>
    </row>
    <row r="157" spans="1:5" ht="38.25">
      <c r="A157" s="35" t="s">
        <v>56</v>
      </c>
      <c r="E157" s="40" t="s">
        <v>1374</v>
      </c>
    </row>
    <row r="158" spans="1:5" ht="191.25">
      <c r="A158" t="s">
        <v>58</v>
      </c>
      <c r="E158" s="39" t="s">
        <v>1025</v>
      </c>
    </row>
    <row r="159" spans="1:16" ht="12.75">
      <c r="A159" t="s">
        <v>49</v>
      </c>
      <c s="34" t="s">
        <v>303</v>
      </c>
      <c s="34" t="s">
        <v>1026</v>
      </c>
      <c s="35" t="s">
        <v>5</v>
      </c>
      <c s="6" t="s">
        <v>1027</v>
      </c>
      <c s="36" t="s">
        <v>53</v>
      </c>
      <c s="37">
        <v>53.609</v>
      </c>
      <c s="36">
        <v>0</v>
      </c>
      <c s="36">
        <f>ROUND(G159*H159,6)</f>
      </c>
      <c r="L159" s="38">
        <v>0</v>
      </c>
      <c s="32">
        <f>ROUND(ROUND(L159,2)*ROUND(G159,3),2)</f>
      </c>
      <c s="36" t="s">
        <v>54</v>
      </c>
      <c>
        <f>(M159*21)/100</f>
      </c>
      <c t="s">
        <v>27</v>
      </c>
    </row>
    <row r="160" spans="1:5" ht="51">
      <c r="A160" s="35" t="s">
        <v>55</v>
      </c>
      <c r="E160" s="39" t="s">
        <v>1375</v>
      </c>
    </row>
    <row r="161" spans="1:5" ht="38.25">
      <c r="A161" s="35" t="s">
        <v>56</v>
      </c>
      <c r="E161" s="40" t="s">
        <v>1376</v>
      </c>
    </row>
    <row r="162" spans="1:5" ht="191.25">
      <c r="A162" t="s">
        <v>58</v>
      </c>
      <c r="E162" s="39" t="s">
        <v>1025</v>
      </c>
    </row>
    <row r="163" spans="1:16" ht="12.75">
      <c r="A163" t="s">
        <v>49</v>
      </c>
      <c s="34" t="s">
        <v>307</v>
      </c>
      <c s="34" t="s">
        <v>1030</v>
      </c>
      <c s="35" t="s">
        <v>5</v>
      </c>
      <c s="6" t="s">
        <v>1377</v>
      </c>
      <c s="36" t="s">
        <v>126</v>
      </c>
      <c s="37">
        <v>2</v>
      </c>
      <c s="36">
        <v>0</v>
      </c>
      <c s="36">
        <f>ROUND(G163*H163,6)</f>
      </c>
      <c r="L163" s="38">
        <v>0</v>
      </c>
      <c s="32">
        <f>ROUND(ROUND(L163,2)*ROUND(G163,3),2)</f>
      </c>
      <c s="36" t="s">
        <v>54</v>
      </c>
      <c>
        <f>(M163*21)/100</f>
      </c>
      <c t="s">
        <v>27</v>
      </c>
    </row>
    <row r="164" spans="1:5" ht="76.5">
      <c r="A164" s="35" t="s">
        <v>55</v>
      </c>
      <c r="E164" s="39" t="s">
        <v>1378</v>
      </c>
    </row>
    <row r="165" spans="1:5" ht="38.25">
      <c r="A165" s="35" t="s">
        <v>56</v>
      </c>
      <c r="E165" s="40" t="s">
        <v>527</v>
      </c>
    </row>
    <row r="166" spans="1:5" ht="63.75">
      <c r="A166" t="s">
        <v>58</v>
      </c>
      <c r="E166" s="39" t="s">
        <v>1033</v>
      </c>
    </row>
    <row r="167" spans="1:16" ht="12.75">
      <c r="A167" t="s">
        <v>49</v>
      </c>
      <c s="34" t="s">
        <v>310</v>
      </c>
      <c s="34" t="s">
        <v>1034</v>
      </c>
      <c s="35" t="s">
        <v>5</v>
      </c>
      <c s="6" t="s">
        <v>1035</v>
      </c>
      <c s="36" t="s">
        <v>68</v>
      </c>
      <c s="37">
        <v>17.7</v>
      </c>
      <c s="36">
        <v>0</v>
      </c>
      <c s="36">
        <f>ROUND(G167*H167,6)</f>
      </c>
      <c r="L167" s="38">
        <v>0</v>
      </c>
      <c s="32">
        <f>ROUND(ROUND(L167,2)*ROUND(G167,3),2)</f>
      </c>
      <c s="36" t="s">
        <v>54</v>
      </c>
      <c>
        <f>(M167*21)/100</f>
      </c>
      <c t="s">
        <v>27</v>
      </c>
    </row>
    <row r="168" spans="1:5" ht="38.25">
      <c r="A168" s="35" t="s">
        <v>55</v>
      </c>
      <c r="E168" s="39" t="s">
        <v>1379</v>
      </c>
    </row>
    <row r="169" spans="1:5" ht="38.25">
      <c r="A169" s="35" t="s">
        <v>56</v>
      </c>
      <c r="E169" s="40" t="s">
        <v>1380</v>
      </c>
    </row>
    <row r="170" spans="1:5" ht="395.25">
      <c r="A170" t="s">
        <v>58</v>
      </c>
      <c r="E170" s="39" t="s">
        <v>1038</v>
      </c>
    </row>
    <row r="171" spans="1:16" ht="12.75">
      <c r="A171" t="s">
        <v>49</v>
      </c>
      <c s="34" t="s">
        <v>313</v>
      </c>
      <c s="34" t="s">
        <v>1039</v>
      </c>
      <c s="35" t="s">
        <v>5</v>
      </c>
      <c s="6" t="s">
        <v>1040</v>
      </c>
      <c s="36" t="s">
        <v>68</v>
      </c>
      <c s="37">
        <v>4.062</v>
      </c>
      <c s="36">
        <v>0</v>
      </c>
      <c s="36">
        <f>ROUND(G171*H171,6)</f>
      </c>
      <c r="L171" s="38">
        <v>0</v>
      </c>
      <c s="32">
        <f>ROUND(ROUND(L171,2)*ROUND(G171,3),2)</f>
      </c>
      <c s="36" t="s">
        <v>54</v>
      </c>
      <c>
        <f>(M171*21)/100</f>
      </c>
      <c t="s">
        <v>27</v>
      </c>
    </row>
    <row r="172" spans="1:5" ht="38.25">
      <c r="A172" s="35" t="s">
        <v>55</v>
      </c>
      <c r="E172" s="39" t="s">
        <v>1381</v>
      </c>
    </row>
    <row r="173" spans="1:5" ht="38.25">
      <c r="A173" s="35" t="s">
        <v>56</v>
      </c>
      <c r="E173" s="40" t="s">
        <v>1382</v>
      </c>
    </row>
    <row r="174" spans="1:5" ht="395.25">
      <c r="A174" t="s">
        <v>58</v>
      </c>
      <c r="E174" s="39" t="s">
        <v>1038</v>
      </c>
    </row>
    <row r="175" spans="1:16" ht="12.75">
      <c r="A175" t="s">
        <v>49</v>
      </c>
      <c s="34" t="s">
        <v>316</v>
      </c>
      <c s="34" t="s">
        <v>1043</v>
      </c>
      <c s="35" t="s">
        <v>5</v>
      </c>
      <c s="6" t="s">
        <v>1044</v>
      </c>
      <c s="36" t="s">
        <v>68</v>
      </c>
      <c s="37">
        <v>4.5</v>
      </c>
      <c s="36">
        <v>0</v>
      </c>
      <c s="36">
        <f>ROUND(G175*H175,6)</f>
      </c>
      <c r="L175" s="38">
        <v>0</v>
      </c>
      <c s="32">
        <f>ROUND(ROUND(L175,2)*ROUND(G175,3),2)</f>
      </c>
      <c s="36" t="s">
        <v>54</v>
      </c>
      <c>
        <f>(M175*21)/100</f>
      </c>
      <c t="s">
        <v>27</v>
      </c>
    </row>
    <row r="176" spans="1:5" ht="38.25">
      <c r="A176" s="35" t="s">
        <v>55</v>
      </c>
      <c r="E176" s="39" t="s">
        <v>1383</v>
      </c>
    </row>
    <row r="177" spans="1:5" ht="38.25">
      <c r="A177" s="35" t="s">
        <v>56</v>
      </c>
      <c r="E177" s="40" t="s">
        <v>1384</v>
      </c>
    </row>
    <row r="178" spans="1:5" ht="38.25">
      <c r="A178" t="s">
        <v>58</v>
      </c>
      <c r="E178" s="39" t="s">
        <v>1047</v>
      </c>
    </row>
    <row r="179" spans="1:16" ht="12.75">
      <c r="A179" t="s">
        <v>49</v>
      </c>
      <c s="34" t="s">
        <v>321</v>
      </c>
      <c s="34" t="s">
        <v>1048</v>
      </c>
      <c s="35" t="s">
        <v>5</v>
      </c>
      <c s="6" t="s">
        <v>1049</v>
      </c>
      <c s="36" t="s">
        <v>68</v>
      </c>
      <c s="37">
        <v>18.63</v>
      </c>
      <c s="36">
        <v>0</v>
      </c>
      <c s="36">
        <f>ROUND(G179*H179,6)</f>
      </c>
      <c r="L179" s="38">
        <v>0</v>
      </c>
      <c s="32">
        <f>ROUND(ROUND(L179,2)*ROUND(G179,3),2)</f>
      </c>
      <c s="36" t="s">
        <v>54</v>
      </c>
      <c>
        <f>(M179*21)/100</f>
      </c>
      <c t="s">
        <v>27</v>
      </c>
    </row>
    <row r="180" spans="1:5" ht="38.25">
      <c r="A180" s="35" t="s">
        <v>55</v>
      </c>
      <c r="E180" s="39" t="s">
        <v>1385</v>
      </c>
    </row>
    <row r="181" spans="1:5" ht="38.25">
      <c r="A181" s="35" t="s">
        <v>56</v>
      </c>
      <c r="E181" s="40" t="s">
        <v>1386</v>
      </c>
    </row>
    <row r="182" spans="1:5" ht="38.25">
      <c r="A182" t="s">
        <v>58</v>
      </c>
      <c r="E182" s="39" t="s">
        <v>1052</v>
      </c>
    </row>
    <row r="183" spans="1:16" ht="12.75">
      <c r="A183" t="s">
        <v>49</v>
      </c>
      <c s="34" t="s">
        <v>327</v>
      </c>
      <c s="34" t="s">
        <v>1053</v>
      </c>
      <c s="35" t="s">
        <v>5</v>
      </c>
      <c s="6" t="s">
        <v>1054</v>
      </c>
      <c s="36" t="s">
        <v>88</v>
      </c>
      <c s="37">
        <v>10.2</v>
      </c>
      <c s="36">
        <v>0</v>
      </c>
      <c s="36">
        <f>ROUND(G183*H183,6)</f>
      </c>
      <c r="L183" s="38">
        <v>0</v>
      </c>
      <c s="32">
        <f>ROUND(ROUND(L183,2)*ROUND(G183,3),2)</f>
      </c>
      <c s="36" t="s">
        <v>54</v>
      </c>
      <c>
        <f>(M183*21)/100</f>
      </c>
      <c t="s">
        <v>27</v>
      </c>
    </row>
    <row r="184" spans="1:5" ht="38.25">
      <c r="A184" s="35" t="s">
        <v>55</v>
      </c>
      <c r="E184" s="39" t="s">
        <v>1387</v>
      </c>
    </row>
    <row r="185" spans="1:5" ht="38.25">
      <c r="A185" s="35" t="s">
        <v>56</v>
      </c>
      <c r="E185" s="40" t="s">
        <v>1388</v>
      </c>
    </row>
    <row r="186" spans="1:5" ht="76.5">
      <c r="A186" t="s">
        <v>58</v>
      </c>
      <c r="E186" s="39" t="s">
        <v>1057</v>
      </c>
    </row>
    <row r="187" spans="1:13" ht="12.75">
      <c r="A187" t="s">
        <v>46</v>
      </c>
      <c r="C187" s="31" t="s">
        <v>71</v>
      </c>
      <c r="E187" s="33" t="s">
        <v>431</v>
      </c>
      <c r="J187" s="32">
        <f>0</f>
      </c>
      <c s="32">
        <f>0</f>
      </c>
      <c s="32">
        <f>0+L188+L192</f>
      </c>
      <c s="32">
        <f>0+M188+M192</f>
      </c>
    </row>
    <row r="188" spans="1:16" ht="25.5">
      <c r="A188" t="s">
        <v>49</v>
      </c>
      <c s="34" t="s">
        <v>330</v>
      </c>
      <c s="34" t="s">
        <v>432</v>
      </c>
      <c s="35" t="s">
        <v>5</v>
      </c>
      <c s="6" t="s">
        <v>433</v>
      </c>
      <c s="36" t="s">
        <v>68</v>
      </c>
      <c s="37">
        <v>342.75</v>
      </c>
      <c s="36">
        <v>0</v>
      </c>
      <c s="36">
        <f>ROUND(G188*H188,6)</f>
      </c>
      <c r="L188" s="38">
        <v>0</v>
      </c>
      <c s="32">
        <f>ROUND(ROUND(L188,2)*ROUND(G188,3),2)</f>
      </c>
      <c s="36" t="s">
        <v>54</v>
      </c>
      <c>
        <f>(M188*21)/100</f>
      </c>
      <c t="s">
        <v>27</v>
      </c>
    </row>
    <row r="189" spans="1:5" ht="38.25">
      <c r="A189" s="35" t="s">
        <v>55</v>
      </c>
      <c r="E189" s="39" t="s">
        <v>1058</v>
      </c>
    </row>
    <row r="190" spans="1:5" ht="38.25">
      <c r="A190" s="35" t="s">
        <v>56</v>
      </c>
      <c r="E190" s="40" t="s">
        <v>1389</v>
      </c>
    </row>
    <row r="191" spans="1:5" ht="153">
      <c r="A191" t="s">
        <v>58</v>
      </c>
      <c r="E191" s="39" t="s">
        <v>436</v>
      </c>
    </row>
    <row r="192" spans="1:16" ht="12.75">
      <c r="A192" t="s">
        <v>49</v>
      </c>
      <c s="34" t="s">
        <v>336</v>
      </c>
      <c s="34" t="s">
        <v>1060</v>
      </c>
      <c s="35" t="s">
        <v>5</v>
      </c>
      <c s="6" t="s">
        <v>1061</v>
      </c>
      <c s="36" t="s">
        <v>68</v>
      </c>
      <c s="37">
        <v>29.855</v>
      </c>
      <c s="36">
        <v>0</v>
      </c>
      <c s="36">
        <f>ROUND(G192*H192,6)</f>
      </c>
      <c r="L192" s="38">
        <v>0</v>
      </c>
      <c s="32">
        <f>ROUND(ROUND(L192,2)*ROUND(G192,3),2)</f>
      </c>
      <c s="36" t="s">
        <v>54</v>
      </c>
      <c>
        <f>(M192*21)/100</f>
      </c>
      <c t="s">
        <v>27</v>
      </c>
    </row>
    <row r="193" spans="1:5" ht="38.25">
      <c r="A193" s="35" t="s">
        <v>55</v>
      </c>
      <c r="E193" s="39" t="s">
        <v>1390</v>
      </c>
    </row>
    <row r="194" spans="1:5" ht="38.25">
      <c r="A194" s="35" t="s">
        <v>56</v>
      </c>
      <c r="E194" s="40" t="s">
        <v>1391</v>
      </c>
    </row>
    <row r="195" spans="1:5" ht="51">
      <c r="A195" t="s">
        <v>58</v>
      </c>
      <c r="E195" s="39" t="s">
        <v>1064</v>
      </c>
    </row>
    <row r="196" spans="1:13" ht="12.75">
      <c r="A196" t="s">
        <v>46</v>
      </c>
      <c r="C196" s="31" t="s">
        <v>75</v>
      </c>
      <c r="E196" s="33" t="s">
        <v>1065</v>
      </c>
      <c r="J196" s="32">
        <f>0</f>
      </c>
      <c s="32">
        <f>0</f>
      </c>
      <c s="32">
        <f>0+L197+L201</f>
      </c>
      <c s="32">
        <f>0+M197+M201</f>
      </c>
    </row>
    <row r="197" spans="1:16" ht="12.75">
      <c r="A197" t="s">
        <v>49</v>
      </c>
      <c s="34" t="s">
        <v>339</v>
      </c>
      <c s="34" t="s">
        <v>1066</v>
      </c>
      <c s="35" t="s">
        <v>5</v>
      </c>
      <c s="6" t="s">
        <v>1067</v>
      </c>
      <c s="36" t="s">
        <v>68</v>
      </c>
      <c s="37">
        <v>4.946</v>
      </c>
      <c s="36">
        <v>0</v>
      </c>
      <c s="36">
        <f>ROUND(G197*H197,6)</f>
      </c>
      <c r="L197" s="38">
        <v>0</v>
      </c>
      <c s="32">
        <f>ROUND(ROUND(L197,2)*ROUND(G197,3),2)</f>
      </c>
      <c s="36" t="s">
        <v>54</v>
      </c>
      <c>
        <f>(M197*21)/100</f>
      </c>
      <c t="s">
        <v>27</v>
      </c>
    </row>
    <row r="198" spans="1:5" ht="38.25">
      <c r="A198" s="35" t="s">
        <v>55</v>
      </c>
      <c r="E198" s="39" t="s">
        <v>1392</v>
      </c>
    </row>
    <row r="199" spans="1:5" ht="38.25">
      <c r="A199" s="35" t="s">
        <v>56</v>
      </c>
      <c r="E199" s="40" t="s">
        <v>1393</v>
      </c>
    </row>
    <row r="200" spans="1:5" ht="382.5">
      <c r="A200" t="s">
        <v>58</v>
      </c>
      <c r="E200" s="39" t="s">
        <v>1070</v>
      </c>
    </row>
    <row r="201" spans="1:16" ht="12.75">
      <c r="A201" t="s">
        <v>49</v>
      </c>
      <c s="34" t="s">
        <v>343</v>
      </c>
      <c s="34" t="s">
        <v>1071</v>
      </c>
      <c s="35" t="s">
        <v>5</v>
      </c>
      <c s="6" t="s">
        <v>1072</v>
      </c>
      <c s="36" t="s">
        <v>53</v>
      </c>
      <c s="37">
        <v>0.255</v>
      </c>
      <c s="36">
        <v>0</v>
      </c>
      <c s="36">
        <f>ROUND(G201*H201,6)</f>
      </c>
      <c r="L201" s="38">
        <v>0</v>
      </c>
      <c s="32">
        <f>ROUND(ROUND(L201,2)*ROUND(G201,3),2)</f>
      </c>
      <c s="36" t="s">
        <v>54</v>
      </c>
      <c>
        <f>(M201*21)/100</f>
      </c>
      <c t="s">
        <v>27</v>
      </c>
    </row>
    <row r="202" spans="1:5" ht="38.25">
      <c r="A202" s="35" t="s">
        <v>55</v>
      </c>
      <c r="E202" s="39" t="s">
        <v>1394</v>
      </c>
    </row>
    <row r="203" spans="1:5" ht="38.25">
      <c r="A203" s="35" t="s">
        <v>56</v>
      </c>
      <c r="E203" s="40" t="s">
        <v>1395</v>
      </c>
    </row>
    <row r="204" spans="1:5" ht="255">
      <c r="A204" t="s">
        <v>58</v>
      </c>
      <c r="E204" s="39" t="s">
        <v>1075</v>
      </c>
    </row>
    <row r="205" spans="1:13" ht="12.75">
      <c r="A205" t="s">
        <v>46</v>
      </c>
      <c r="C205" s="31" t="s">
        <v>80</v>
      </c>
      <c r="E205" s="33" t="s">
        <v>524</v>
      </c>
      <c r="J205" s="32">
        <f>0</f>
      </c>
      <c s="32">
        <f>0</f>
      </c>
      <c s="32">
        <f>0+L206+L210+L214+L218+L222+L226+L230+L234+L238+L242+L246</f>
      </c>
      <c s="32">
        <f>0+M206+M210+M214+M218+M222+M226+M230+M234+M238+M242+M246</f>
      </c>
    </row>
    <row r="206" spans="1:16" ht="25.5">
      <c r="A206" t="s">
        <v>49</v>
      </c>
      <c s="34" t="s">
        <v>346</v>
      </c>
      <c s="34" t="s">
        <v>1081</v>
      </c>
      <c s="35" t="s">
        <v>5</v>
      </c>
      <c s="6" t="s">
        <v>1082</v>
      </c>
      <c s="36" t="s">
        <v>78</v>
      </c>
      <c s="37">
        <v>10</v>
      </c>
      <c s="36">
        <v>0</v>
      </c>
      <c s="36">
        <f>ROUND(G206*H206,6)</f>
      </c>
      <c r="L206" s="38">
        <v>0</v>
      </c>
      <c s="32">
        <f>ROUND(ROUND(L206,2)*ROUND(G206,3),2)</f>
      </c>
      <c s="36" t="s">
        <v>54</v>
      </c>
      <c>
        <f>(M206*21)/100</f>
      </c>
      <c t="s">
        <v>27</v>
      </c>
    </row>
    <row r="207" spans="1:5" ht="38.25">
      <c r="A207" s="35" t="s">
        <v>55</v>
      </c>
      <c r="E207" s="39" t="s">
        <v>1396</v>
      </c>
    </row>
    <row r="208" spans="1:5" ht="38.25">
      <c r="A208" s="35" t="s">
        <v>56</v>
      </c>
      <c r="E208" s="40" t="s">
        <v>1084</v>
      </c>
    </row>
    <row r="209" spans="1:5" ht="76.5">
      <c r="A209" t="s">
        <v>58</v>
      </c>
      <c r="E209" s="39" t="s">
        <v>98</v>
      </c>
    </row>
    <row r="210" spans="1:16" ht="25.5">
      <c r="A210" t="s">
        <v>49</v>
      </c>
      <c s="34" t="s">
        <v>350</v>
      </c>
      <c s="34" t="s">
        <v>1093</v>
      </c>
      <c s="35" t="s">
        <v>5</v>
      </c>
      <c s="6" t="s">
        <v>1094</v>
      </c>
      <c s="36" t="s">
        <v>88</v>
      </c>
      <c s="37">
        <v>157.508</v>
      </c>
      <c s="36">
        <v>0</v>
      </c>
      <c s="36">
        <f>ROUND(G210*H210,6)</f>
      </c>
      <c r="L210" s="38">
        <v>0</v>
      </c>
      <c s="32">
        <f>ROUND(ROUND(L210,2)*ROUND(G210,3),2)</f>
      </c>
      <c s="36" t="s">
        <v>54</v>
      </c>
      <c>
        <f>(M210*21)/100</f>
      </c>
      <c t="s">
        <v>27</v>
      </c>
    </row>
    <row r="211" spans="1:5" ht="63.75">
      <c r="A211" s="35" t="s">
        <v>55</v>
      </c>
      <c r="E211" s="39" t="s">
        <v>1397</v>
      </c>
    </row>
    <row r="212" spans="1:5" ht="63.75">
      <c r="A212" s="35" t="s">
        <v>56</v>
      </c>
      <c r="E212" s="40" t="s">
        <v>1398</v>
      </c>
    </row>
    <row r="213" spans="1:5" ht="204">
      <c r="A213" t="s">
        <v>58</v>
      </c>
      <c r="E213" s="39" t="s">
        <v>1097</v>
      </c>
    </row>
    <row r="214" spans="1:16" ht="25.5">
      <c r="A214" t="s">
        <v>49</v>
      </c>
      <c s="34" t="s">
        <v>354</v>
      </c>
      <c s="34" t="s">
        <v>1099</v>
      </c>
      <c s="35" t="s">
        <v>5</v>
      </c>
      <c s="6" t="s">
        <v>1100</v>
      </c>
      <c s="36" t="s">
        <v>88</v>
      </c>
      <c s="37">
        <v>72.59</v>
      </c>
      <c s="36">
        <v>0</v>
      </c>
      <c s="36">
        <f>ROUND(G214*H214,6)</f>
      </c>
      <c r="L214" s="38">
        <v>0</v>
      </c>
      <c s="32">
        <f>ROUND(ROUND(L214,2)*ROUND(G214,3),2)</f>
      </c>
      <c s="36" t="s">
        <v>54</v>
      </c>
      <c>
        <f>(M214*21)/100</f>
      </c>
      <c t="s">
        <v>27</v>
      </c>
    </row>
    <row r="215" spans="1:5" ht="63.75">
      <c r="A215" s="35" t="s">
        <v>55</v>
      </c>
      <c r="E215" s="39" t="s">
        <v>1399</v>
      </c>
    </row>
    <row r="216" spans="1:5" ht="38.25">
      <c r="A216" s="35" t="s">
        <v>56</v>
      </c>
      <c r="E216" s="40" t="s">
        <v>1400</v>
      </c>
    </row>
    <row r="217" spans="1:5" ht="204">
      <c r="A217" t="s">
        <v>58</v>
      </c>
      <c r="E217" s="39" t="s">
        <v>1097</v>
      </c>
    </row>
    <row r="218" spans="1:16" ht="25.5">
      <c r="A218" t="s">
        <v>49</v>
      </c>
      <c s="34" t="s">
        <v>359</v>
      </c>
      <c s="34" t="s">
        <v>1099</v>
      </c>
      <c s="35" t="s">
        <v>50</v>
      </c>
      <c s="6" t="s">
        <v>1100</v>
      </c>
      <c s="36" t="s">
        <v>88</v>
      </c>
      <c s="37">
        <v>74.986</v>
      </c>
      <c s="36">
        <v>0</v>
      </c>
      <c s="36">
        <f>ROUND(G218*H218,6)</f>
      </c>
      <c r="L218" s="38">
        <v>0</v>
      </c>
      <c s="32">
        <f>ROUND(ROUND(L218,2)*ROUND(G218,3),2)</f>
      </c>
      <c s="36" t="s">
        <v>54</v>
      </c>
      <c>
        <f>(M218*21)/100</f>
      </c>
      <c t="s">
        <v>27</v>
      </c>
    </row>
    <row r="219" spans="1:5" ht="76.5">
      <c r="A219" s="35" t="s">
        <v>55</v>
      </c>
      <c r="E219" s="39" t="s">
        <v>1401</v>
      </c>
    </row>
    <row r="220" spans="1:5" ht="63.75">
      <c r="A220" s="35" t="s">
        <v>56</v>
      </c>
      <c r="E220" s="40" t="s">
        <v>1402</v>
      </c>
    </row>
    <row r="221" spans="1:5" ht="204">
      <c r="A221" t="s">
        <v>58</v>
      </c>
      <c r="E221" s="39" t="s">
        <v>1097</v>
      </c>
    </row>
    <row r="222" spans="1:16" ht="25.5">
      <c r="A222" t="s">
        <v>49</v>
      </c>
      <c s="34" t="s">
        <v>364</v>
      </c>
      <c s="34" t="s">
        <v>1099</v>
      </c>
      <c s="35" t="s">
        <v>27</v>
      </c>
      <c s="6" t="s">
        <v>1100</v>
      </c>
      <c s="36" t="s">
        <v>88</v>
      </c>
      <c s="37">
        <v>702.374</v>
      </c>
      <c s="36">
        <v>0</v>
      </c>
      <c s="36">
        <f>ROUND(G222*H222,6)</f>
      </c>
      <c r="L222" s="38">
        <v>0</v>
      </c>
      <c s="32">
        <f>ROUND(ROUND(L222,2)*ROUND(G222,3),2)</f>
      </c>
      <c s="36" t="s">
        <v>54</v>
      </c>
      <c>
        <f>(M222*21)/100</f>
      </c>
      <c t="s">
        <v>27</v>
      </c>
    </row>
    <row r="223" spans="1:5" ht="89.25">
      <c r="A223" s="35" t="s">
        <v>55</v>
      </c>
      <c r="E223" s="39" t="s">
        <v>1403</v>
      </c>
    </row>
    <row r="224" spans="1:5" ht="63.75">
      <c r="A224" s="35" t="s">
        <v>56</v>
      </c>
      <c r="E224" s="40" t="s">
        <v>1404</v>
      </c>
    </row>
    <row r="225" spans="1:5" ht="204">
      <c r="A225" t="s">
        <v>58</v>
      </c>
      <c r="E225" s="39" t="s">
        <v>1097</v>
      </c>
    </row>
    <row r="226" spans="1:16" ht="12.75">
      <c r="A226" t="s">
        <v>49</v>
      </c>
      <c s="34" t="s">
        <v>368</v>
      </c>
      <c s="34" t="s">
        <v>1110</v>
      </c>
      <c s="35" t="s">
        <v>5</v>
      </c>
      <c s="6" t="s">
        <v>1111</v>
      </c>
      <c s="36" t="s">
        <v>88</v>
      </c>
      <c s="37">
        <v>237.224</v>
      </c>
      <c s="36">
        <v>0</v>
      </c>
      <c s="36">
        <f>ROUND(G226*H226,6)</f>
      </c>
      <c r="L226" s="38">
        <v>0</v>
      </c>
      <c s="32">
        <f>ROUND(ROUND(L226,2)*ROUND(G226,3),2)</f>
      </c>
      <c s="36" t="s">
        <v>54</v>
      </c>
      <c>
        <f>(M226*21)/100</f>
      </c>
      <c t="s">
        <v>27</v>
      </c>
    </row>
    <row r="227" spans="1:5" ht="76.5">
      <c r="A227" s="35" t="s">
        <v>55</v>
      </c>
      <c r="E227" s="39" t="s">
        <v>1405</v>
      </c>
    </row>
    <row r="228" spans="1:5" ht="38.25">
      <c r="A228" s="35" t="s">
        <v>56</v>
      </c>
      <c r="E228" s="40" t="s">
        <v>1406</v>
      </c>
    </row>
    <row r="229" spans="1:5" ht="204">
      <c r="A229" t="s">
        <v>58</v>
      </c>
      <c r="E229" s="39" t="s">
        <v>1097</v>
      </c>
    </row>
    <row r="230" spans="1:16" ht="12.75">
      <c r="A230" t="s">
        <v>49</v>
      </c>
      <c s="34" t="s">
        <v>374</v>
      </c>
      <c s="34" t="s">
        <v>1115</v>
      </c>
      <c s="35" t="s">
        <v>5</v>
      </c>
      <c s="6" t="s">
        <v>1116</v>
      </c>
      <c s="36" t="s">
        <v>88</v>
      </c>
      <c s="37">
        <v>53.77</v>
      </c>
      <c s="36">
        <v>0</v>
      </c>
      <c s="36">
        <f>ROUND(G230*H230,6)</f>
      </c>
      <c r="L230" s="38">
        <v>0</v>
      </c>
      <c s="32">
        <f>ROUND(ROUND(L230,2)*ROUND(G230,3),2)</f>
      </c>
      <c s="36" t="s">
        <v>54</v>
      </c>
      <c>
        <f>(M230*21)/100</f>
      </c>
      <c t="s">
        <v>27</v>
      </c>
    </row>
    <row r="231" spans="1:5" ht="38.25">
      <c r="A231" s="35" t="s">
        <v>55</v>
      </c>
      <c r="E231" s="39" t="s">
        <v>1407</v>
      </c>
    </row>
    <row r="232" spans="1:5" ht="38.25">
      <c r="A232" s="35" t="s">
        <v>56</v>
      </c>
      <c r="E232" s="40" t="s">
        <v>1408</v>
      </c>
    </row>
    <row r="233" spans="1:5" ht="38.25">
      <c r="A233" t="s">
        <v>58</v>
      </c>
      <c r="E233" s="39" t="s">
        <v>1119</v>
      </c>
    </row>
    <row r="234" spans="1:16" ht="12.75">
      <c r="A234" t="s">
        <v>49</v>
      </c>
      <c s="34" t="s">
        <v>1098</v>
      </c>
      <c s="34" t="s">
        <v>1115</v>
      </c>
      <c s="35" t="s">
        <v>50</v>
      </c>
      <c s="6" t="s">
        <v>1116</v>
      </c>
      <c s="36" t="s">
        <v>88</v>
      </c>
      <c s="37">
        <v>364.003</v>
      </c>
      <c s="36">
        <v>0</v>
      </c>
      <c s="36">
        <f>ROUND(G234*H234,6)</f>
      </c>
      <c r="L234" s="38">
        <v>0</v>
      </c>
      <c s="32">
        <f>ROUND(ROUND(L234,2)*ROUND(G234,3),2)</f>
      </c>
      <c s="36" t="s">
        <v>54</v>
      </c>
      <c>
        <f>(M234*21)/100</f>
      </c>
      <c t="s">
        <v>27</v>
      </c>
    </row>
    <row r="235" spans="1:5" ht="51">
      <c r="A235" s="35" t="s">
        <v>55</v>
      </c>
      <c r="E235" s="39" t="s">
        <v>1409</v>
      </c>
    </row>
    <row r="236" spans="1:5" ht="63.75">
      <c r="A236" s="35" t="s">
        <v>56</v>
      </c>
      <c r="E236" s="40" t="s">
        <v>1410</v>
      </c>
    </row>
    <row r="237" spans="1:5" ht="25.5">
      <c r="A237" t="s">
        <v>58</v>
      </c>
      <c r="E237" s="39" t="s">
        <v>1123</v>
      </c>
    </row>
    <row r="238" spans="1:16" ht="25.5">
      <c r="A238" t="s">
        <v>49</v>
      </c>
      <c s="34" t="s">
        <v>1103</v>
      </c>
      <c s="34" t="s">
        <v>1125</v>
      </c>
      <c s="35" t="s">
        <v>5</v>
      </c>
      <c s="6" t="s">
        <v>1126</v>
      </c>
      <c s="36" t="s">
        <v>126</v>
      </c>
      <c s="37">
        <v>2</v>
      </c>
      <c s="36">
        <v>0</v>
      </c>
      <c s="36">
        <f>ROUND(G238*H238,6)</f>
      </c>
      <c r="L238" s="38">
        <v>0</v>
      </c>
      <c s="32">
        <f>ROUND(ROUND(L238,2)*ROUND(G238,3),2)</f>
      </c>
      <c s="36" t="s">
        <v>54</v>
      </c>
      <c>
        <f>(M238*21)/100</f>
      </c>
      <c t="s">
        <v>27</v>
      </c>
    </row>
    <row r="239" spans="1:5" ht="38.25">
      <c r="A239" s="35" t="s">
        <v>55</v>
      </c>
      <c r="E239" s="39" t="s">
        <v>1127</v>
      </c>
    </row>
    <row r="240" spans="1:5" ht="38.25">
      <c r="A240" s="35" t="s">
        <v>56</v>
      </c>
      <c r="E240" s="40" t="s">
        <v>527</v>
      </c>
    </row>
    <row r="241" spans="1:5" ht="89.25">
      <c r="A241" t="s">
        <v>58</v>
      </c>
      <c r="E241" s="39" t="s">
        <v>1128</v>
      </c>
    </row>
    <row r="242" spans="1:16" ht="12.75">
      <c r="A242" t="s">
        <v>49</v>
      </c>
      <c s="34" t="s">
        <v>1106</v>
      </c>
      <c s="34" t="s">
        <v>1136</v>
      </c>
      <c s="35" t="s">
        <v>5</v>
      </c>
      <c s="6" t="s">
        <v>1137</v>
      </c>
      <c s="36" t="s">
        <v>88</v>
      </c>
      <c s="37">
        <v>141.9</v>
      </c>
      <c s="36">
        <v>0</v>
      </c>
      <c s="36">
        <f>ROUND(G242*H242,6)</f>
      </c>
      <c r="L242" s="38">
        <v>0</v>
      </c>
      <c s="32">
        <f>ROUND(ROUND(L242,2)*ROUND(G242,3),2)</f>
      </c>
      <c s="36" t="s">
        <v>54</v>
      </c>
      <c>
        <f>(M242*21)/100</f>
      </c>
      <c t="s">
        <v>27</v>
      </c>
    </row>
    <row r="243" spans="1:5" ht="38.25">
      <c r="A243" s="35" t="s">
        <v>55</v>
      </c>
      <c r="E243" s="39" t="s">
        <v>1411</v>
      </c>
    </row>
    <row r="244" spans="1:5" ht="38.25">
      <c r="A244" s="35" t="s">
        <v>56</v>
      </c>
      <c r="E244" s="40" t="s">
        <v>1412</v>
      </c>
    </row>
    <row r="245" spans="1:5" ht="51">
      <c r="A245" t="s">
        <v>58</v>
      </c>
      <c r="E245" s="39" t="s">
        <v>1140</v>
      </c>
    </row>
    <row r="246" spans="1:16" ht="12.75">
      <c r="A246" t="s">
        <v>49</v>
      </c>
      <c s="34" t="s">
        <v>1109</v>
      </c>
      <c s="34" t="s">
        <v>1142</v>
      </c>
      <c s="35" t="s">
        <v>5</v>
      </c>
      <c s="6" t="s">
        <v>1143</v>
      </c>
      <c s="36" t="s">
        <v>88</v>
      </c>
      <c s="37">
        <v>141.9</v>
      </c>
      <c s="36">
        <v>0</v>
      </c>
      <c s="36">
        <f>ROUND(G246*H246,6)</f>
      </c>
      <c r="L246" s="38">
        <v>0</v>
      </c>
      <c s="32">
        <f>ROUND(ROUND(L246,2)*ROUND(G246,3),2)</f>
      </c>
      <c s="36" t="s">
        <v>54</v>
      </c>
      <c>
        <f>(M246*21)/100</f>
      </c>
      <c t="s">
        <v>27</v>
      </c>
    </row>
    <row r="247" spans="1:5" ht="38.25">
      <c r="A247" s="35" t="s">
        <v>55</v>
      </c>
      <c r="E247" s="39" t="s">
        <v>1413</v>
      </c>
    </row>
    <row r="248" spans="1:5" ht="38.25">
      <c r="A248" s="35" t="s">
        <v>56</v>
      </c>
      <c r="E248" s="40" t="s">
        <v>1412</v>
      </c>
    </row>
    <row r="249" spans="1:5" ht="51">
      <c r="A249" t="s">
        <v>58</v>
      </c>
      <c r="E249" s="39" t="s">
        <v>1140</v>
      </c>
    </row>
    <row r="250" spans="1:13" ht="12.75">
      <c r="A250" t="s">
        <v>46</v>
      </c>
      <c r="C250" s="31" t="s">
        <v>85</v>
      </c>
      <c r="E250" s="33" t="s">
        <v>446</v>
      </c>
      <c r="J250" s="32">
        <f>0</f>
      </c>
      <c s="32">
        <f>0</f>
      </c>
      <c s="32">
        <f>0+L251+L255+L259+L263</f>
      </c>
      <c s="32">
        <f>0+M251+M255+M259+M263</f>
      </c>
    </row>
    <row r="251" spans="1:16" ht="12.75">
      <c r="A251" t="s">
        <v>49</v>
      </c>
      <c s="34" t="s">
        <v>1114</v>
      </c>
      <c s="34" t="s">
        <v>1146</v>
      </c>
      <c s="35" t="s">
        <v>5</v>
      </c>
      <c s="6" t="s">
        <v>1147</v>
      </c>
      <c s="36" t="s">
        <v>78</v>
      </c>
      <c s="37">
        <v>3</v>
      </c>
      <c s="36">
        <v>0</v>
      </c>
      <c s="36">
        <f>ROUND(G251*H251,6)</f>
      </c>
      <c r="L251" s="38">
        <v>0</v>
      </c>
      <c s="32">
        <f>ROUND(ROUND(L251,2)*ROUND(G251,3),2)</f>
      </c>
      <c s="36" t="s">
        <v>54</v>
      </c>
      <c>
        <f>(M251*21)/100</f>
      </c>
      <c t="s">
        <v>27</v>
      </c>
    </row>
    <row r="252" spans="1:5" ht="38.25">
      <c r="A252" s="35" t="s">
        <v>55</v>
      </c>
      <c r="E252" s="39" t="s">
        <v>1414</v>
      </c>
    </row>
    <row r="253" spans="1:5" ht="38.25">
      <c r="A253" s="35" t="s">
        <v>56</v>
      </c>
      <c r="E253" s="40" t="s">
        <v>1149</v>
      </c>
    </row>
    <row r="254" spans="1:5" ht="242.25">
      <c r="A254" t="s">
        <v>58</v>
      </c>
      <c r="E254" s="39" t="s">
        <v>1150</v>
      </c>
    </row>
    <row r="255" spans="1:16" ht="12.75">
      <c r="A255" t="s">
        <v>49</v>
      </c>
      <c s="34" t="s">
        <v>1120</v>
      </c>
      <c s="34" t="s">
        <v>1152</v>
      </c>
      <c s="35" t="s">
        <v>5</v>
      </c>
      <c s="6" t="s">
        <v>1153</v>
      </c>
      <c s="36" t="s">
        <v>78</v>
      </c>
      <c s="37">
        <v>16.3</v>
      </c>
      <c s="36">
        <v>0</v>
      </c>
      <c s="36">
        <f>ROUND(G255*H255,6)</f>
      </c>
      <c r="L255" s="38">
        <v>0</v>
      </c>
      <c s="32">
        <f>ROUND(ROUND(L255,2)*ROUND(G255,3),2)</f>
      </c>
      <c s="36" t="s">
        <v>54</v>
      </c>
      <c>
        <f>(M255*21)/100</f>
      </c>
      <c t="s">
        <v>27</v>
      </c>
    </row>
    <row r="256" spans="1:5" ht="38.25">
      <c r="A256" s="35" t="s">
        <v>55</v>
      </c>
      <c r="E256" s="39" t="s">
        <v>1415</v>
      </c>
    </row>
    <row r="257" spans="1:5" ht="38.25">
      <c r="A257" s="35" t="s">
        <v>56</v>
      </c>
      <c r="E257" s="40" t="s">
        <v>1416</v>
      </c>
    </row>
    <row r="258" spans="1:5" ht="242.25">
      <c r="A258" t="s">
        <v>58</v>
      </c>
      <c r="E258" s="39" t="s">
        <v>1150</v>
      </c>
    </row>
    <row r="259" spans="1:16" ht="12.75">
      <c r="A259" t="s">
        <v>49</v>
      </c>
      <c s="34" t="s">
        <v>1124</v>
      </c>
      <c s="34" t="s">
        <v>447</v>
      </c>
      <c s="35" t="s">
        <v>5</v>
      </c>
      <c s="6" t="s">
        <v>448</v>
      </c>
      <c s="36" t="s">
        <v>78</v>
      </c>
      <c s="37">
        <v>59.2</v>
      </c>
      <c s="36">
        <v>0</v>
      </c>
      <c s="36">
        <f>ROUND(G259*H259,6)</f>
      </c>
      <c r="L259" s="38">
        <v>0</v>
      </c>
      <c s="32">
        <f>ROUND(ROUND(L259,2)*ROUND(G259,3),2)</f>
      </c>
      <c s="36" t="s">
        <v>54</v>
      </c>
      <c>
        <f>(M259*21)/100</f>
      </c>
      <c t="s">
        <v>27</v>
      </c>
    </row>
    <row r="260" spans="1:5" ht="63.75">
      <c r="A260" s="35" t="s">
        <v>55</v>
      </c>
      <c r="E260" s="39" t="s">
        <v>1417</v>
      </c>
    </row>
    <row r="261" spans="1:5" ht="38.25">
      <c r="A261" s="35" t="s">
        <v>56</v>
      </c>
      <c r="E261" s="40" t="s">
        <v>1418</v>
      </c>
    </row>
    <row r="262" spans="1:5" ht="242.25">
      <c r="A262" t="s">
        <v>58</v>
      </c>
      <c r="E262" s="39" t="s">
        <v>1159</v>
      </c>
    </row>
    <row r="263" spans="1:16" ht="12.75">
      <c r="A263" t="s">
        <v>49</v>
      </c>
      <c s="34" t="s">
        <v>1129</v>
      </c>
      <c s="34" t="s">
        <v>1161</v>
      </c>
      <c s="35" t="s">
        <v>5</v>
      </c>
      <c s="6" t="s">
        <v>1162</v>
      </c>
      <c s="36" t="s">
        <v>78</v>
      </c>
      <c s="37">
        <v>22</v>
      </c>
      <c s="36">
        <v>0</v>
      </c>
      <c s="36">
        <f>ROUND(G263*H263,6)</f>
      </c>
      <c r="L263" s="38">
        <v>0</v>
      </c>
      <c s="32">
        <f>ROUND(ROUND(L263,2)*ROUND(G263,3),2)</f>
      </c>
      <c s="36" t="s">
        <v>54</v>
      </c>
      <c>
        <f>(M263*21)/100</f>
      </c>
      <c t="s">
        <v>27</v>
      </c>
    </row>
    <row r="264" spans="1:5" ht="12.75">
      <c r="A264" s="35" t="s">
        <v>55</v>
      </c>
      <c r="E264" s="39" t="s">
        <v>1419</v>
      </c>
    </row>
    <row r="265" spans="1:5" ht="38.25">
      <c r="A265" s="35" t="s">
        <v>56</v>
      </c>
      <c r="E265" s="40" t="s">
        <v>1420</v>
      </c>
    </row>
    <row r="266" spans="1:5" ht="255">
      <c r="A266" t="s">
        <v>58</v>
      </c>
      <c r="E266" s="39" t="s">
        <v>1165</v>
      </c>
    </row>
    <row r="267" spans="1:13" ht="12.75">
      <c r="A267" t="s">
        <v>46</v>
      </c>
      <c r="C267" s="31" t="s">
        <v>91</v>
      </c>
      <c r="E267" s="33" t="s">
        <v>457</v>
      </c>
      <c r="J267" s="32">
        <f>0</f>
      </c>
      <c s="32">
        <f>0</f>
      </c>
      <c s="32">
        <f>0+L268+L272+L276+L280+L284+L288+L292+L296+L300+L304+L308+L312+L316</f>
      </c>
      <c s="32">
        <f>0+M268+M272+M276+M280+M284+M288+M292+M296+M300+M304+M308+M312+M316</f>
      </c>
    </row>
    <row r="268" spans="1:16" ht="12.75">
      <c r="A268" t="s">
        <v>49</v>
      </c>
      <c s="34" t="s">
        <v>1135</v>
      </c>
      <c s="34" t="s">
        <v>1167</v>
      </c>
      <c s="35" t="s">
        <v>5</v>
      </c>
      <c s="6" t="s">
        <v>1168</v>
      </c>
      <c s="36" t="s">
        <v>78</v>
      </c>
      <c s="37">
        <v>4.1</v>
      </c>
      <c s="36">
        <v>0</v>
      </c>
      <c s="36">
        <f>ROUND(G268*H268,6)</f>
      </c>
      <c r="L268" s="38">
        <v>0</v>
      </c>
      <c s="32">
        <f>ROUND(ROUND(L268,2)*ROUND(G268,3),2)</f>
      </c>
      <c s="36" t="s">
        <v>54</v>
      </c>
      <c>
        <f>(M268*21)/100</f>
      </c>
      <c t="s">
        <v>27</v>
      </c>
    </row>
    <row r="269" spans="1:5" ht="38.25">
      <c r="A269" s="35" t="s">
        <v>55</v>
      </c>
      <c r="E269" s="39" t="s">
        <v>1421</v>
      </c>
    </row>
    <row r="270" spans="1:5" ht="38.25">
      <c r="A270" s="35" t="s">
        <v>56</v>
      </c>
      <c r="E270" s="40" t="s">
        <v>1422</v>
      </c>
    </row>
    <row r="271" spans="1:5" ht="51">
      <c r="A271" t="s">
        <v>58</v>
      </c>
      <c r="E271" s="39" t="s">
        <v>1171</v>
      </c>
    </row>
    <row r="272" spans="1:16" ht="12.75">
      <c r="A272" t="s">
        <v>49</v>
      </c>
      <c s="34" t="s">
        <v>1141</v>
      </c>
      <c s="34" t="s">
        <v>1173</v>
      </c>
      <c s="35" t="s">
        <v>5</v>
      </c>
      <c s="6" t="s">
        <v>1174</v>
      </c>
      <c s="36" t="s">
        <v>78</v>
      </c>
      <c s="37">
        <v>29.6</v>
      </c>
      <c s="36">
        <v>0</v>
      </c>
      <c s="36">
        <f>ROUND(G272*H272,6)</f>
      </c>
      <c r="L272" s="38">
        <v>0</v>
      </c>
      <c s="32">
        <f>ROUND(ROUND(L272,2)*ROUND(G272,3),2)</f>
      </c>
      <c s="36" t="s">
        <v>54</v>
      </c>
      <c>
        <f>(M272*21)/100</f>
      </c>
      <c t="s">
        <v>27</v>
      </c>
    </row>
    <row r="273" spans="1:5" ht="38.25">
      <c r="A273" s="35" t="s">
        <v>55</v>
      </c>
      <c r="E273" s="39" t="s">
        <v>1423</v>
      </c>
    </row>
    <row r="274" spans="1:5" ht="38.25">
      <c r="A274" s="35" t="s">
        <v>56</v>
      </c>
      <c r="E274" s="40" t="s">
        <v>1424</v>
      </c>
    </row>
    <row r="275" spans="1:5" ht="76.5">
      <c r="A275" t="s">
        <v>58</v>
      </c>
      <c r="E275" s="39" t="s">
        <v>1177</v>
      </c>
    </row>
    <row r="276" spans="1:16" ht="12.75">
      <c r="A276" t="s">
        <v>49</v>
      </c>
      <c s="34" t="s">
        <v>1145</v>
      </c>
      <c s="34" t="s">
        <v>1179</v>
      </c>
      <c s="35" t="s">
        <v>5</v>
      </c>
      <c s="6" t="s">
        <v>1180</v>
      </c>
      <c s="36" t="s">
        <v>126</v>
      </c>
      <c s="37">
        <v>1</v>
      </c>
      <c s="36">
        <v>0</v>
      </c>
      <c s="36">
        <f>ROUND(G276*H276,6)</f>
      </c>
      <c r="L276" s="38">
        <v>0</v>
      </c>
      <c s="32">
        <f>ROUND(ROUND(L276,2)*ROUND(G276,3),2)</f>
      </c>
      <c s="36" t="s">
        <v>54</v>
      </c>
      <c>
        <f>(M276*21)/100</f>
      </c>
      <c t="s">
        <v>27</v>
      </c>
    </row>
    <row r="277" spans="1:5" ht="38.25">
      <c r="A277" s="35" t="s">
        <v>55</v>
      </c>
      <c r="E277" s="39" t="s">
        <v>1425</v>
      </c>
    </row>
    <row r="278" spans="1:5" ht="38.25">
      <c r="A278" s="35" t="s">
        <v>56</v>
      </c>
      <c r="E278" s="40" t="s">
        <v>577</v>
      </c>
    </row>
    <row r="279" spans="1:5" ht="38.25">
      <c r="A279" t="s">
        <v>58</v>
      </c>
      <c r="E279" s="39" t="s">
        <v>1182</v>
      </c>
    </row>
    <row r="280" spans="1:16" ht="12.75">
      <c r="A280" t="s">
        <v>49</v>
      </c>
      <c s="34" t="s">
        <v>1151</v>
      </c>
      <c s="34" t="s">
        <v>1184</v>
      </c>
      <c s="35" t="s">
        <v>5</v>
      </c>
      <c s="6" t="s">
        <v>1185</v>
      </c>
      <c s="36" t="s">
        <v>126</v>
      </c>
      <c s="37">
        <v>3</v>
      </c>
      <c s="36">
        <v>0</v>
      </c>
      <c s="36">
        <f>ROUND(G280*H280,6)</f>
      </c>
      <c r="L280" s="38">
        <v>0</v>
      </c>
      <c s="32">
        <f>ROUND(ROUND(L280,2)*ROUND(G280,3),2)</f>
      </c>
      <c s="36" t="s">
        <v>54</v>
      </c>
      <c>
        <f>(M280*21)/100</f>
      </c>
      <c t="s">
        <v>27</v>
      </c>
    </row>
    <row r="281" spans="1:5" ht="38.25">
      <c r="A281" s="35" t="s">
        <v>55</v>
      </c>
      <c r="E281" s="39" t="s">
        <v>1426</v>
      </c>
    </row>
    <row r="282" spans="1:5" ht="38.25">
      <c r="A282" s="35" t="s">
        <v>56</v>
      </c>
      <c r="E282" s="40" t="s">
        <v>1427</v>
      </c>
    </row>
    <row r="283" spans="1:5" ht="12.75">
      <c r="A283" t="s">
        <v>58</v>
      </c>
      <c r="E283" s="39" t="s">
        <v>1428</v>
      </c>
    </row>
    <row r="284" spans="1:16" ht="25.5">
      <c r="A284" t="s">
        <v>49</v>
      </c>
      <c s="34" t="s">
        <v>1156</v>
      </c>
      <c s="34" t="s">
        <v>1189</v>
      </c>
      <c s="35" t="s">
        <v>5</v>
      </c>
      <c s="6" t="s">
        <v>1190</v>
      </c>
      <c s="36" t="s">
        <v>126</v>
      </c>
      <c s="37">
        <v>2</v>
      </c>
      <c s="36">
        <v>0</v>
      </c>
      <c s="36">
        <f>ROUND(G284*H284,6)</f>
      </c>
      <c r="L284" s="38">
        <v>0</v>
      </c>
      <c s="32">
        <f>ROUND(ROUND(L284,2)*ROUND(G284,3),2)</f>
      </c>
      <c s="36" t="s">
        <v>54</v>
      </c>
      <c>
        <f>(M284*21)/100</f>
      </c>
      <c t="s">
        <v>27</v>
      </c>
    </row>
    <row r="285" spans="1:5" ht="63.75">
      <c r="A285" s="35" t="s">
        <v>55</v>
      </c>
      <c r="E285" s="39" t="s">
        <v>1429</v>
      </c>
    </row>
    <row r="286" spans="1:5" ht="38.25">
      <c r="A286" s="35" t="s">
        <v>56</v>
      </c>
      <c r="E286" s="40" t="s">
        <v>527</v>
      </c>
    </row>
    <row r="287" spans="1:5" ht="25.5">
      <c r="A287" t="s">
        <v>58</v>
      </c>
      <c r="E287" s="39" t="s">
        <v>1192</v>
      </c>
    </row>
    <row r="288" spans="1:16" ht="25.5">
      <c r="A288" t="s">
        <v>49</v>
      </c>
      <c s="34" t="s">
        <v>1160</v>
      </c>
      <c s="34" t="s">
        <v>1194</v>
      </c>
      <c s="35" t="s">
        <v>5</v>
      </c>
      <c s="6" t="s">
        <v>1195</v>
      </c>
      <c s="36" t="s">
        <v>126</v>
      </c>
      <c s="37">
        <v>2</v>
      </c>
      <c s="36">
        <v>0</v>
      </c>
      <c s="36">
        <f>ROUND(G288*H288,6)</f>
      </c>
      <c r="L288" s="38">
        <v>0</v>
      </c>
      <c s="32">
        <f>ROUND(ROUND(L288,2)*ROUND(G288,3),2)</f>
      </c>
      <c s="36" t="s">
        <v>54</v>
      </c>
      <c>
        <f>(M288*21)/100</f>
      </c>
      <c t="s">
        <v>27</v>
      </c>
    </row>
    <row r="289" spans="1:5" ht="12.75">
      <c r="A289" s="35" t="s">
        <v>55</v>
      </c>
      <c r="E289" s="39" t="s">
        <v>1430</v>
      </c>
    </row>
    <row r="290" spans="1:5" ht="38.25">
      <c r="A290" s="35" t="s">
        <v>56</v>
      </c>
      <c r="E290" s="40" t="s">
        <v>527</v>
      </c>
    </row>
    <row r="291" spans="1:5" ht="38.25">
      <c r="A291" t="s">
        <v>58</v>
      </c>
      <c r="E291" s="39" t="s">
        <v>1197</v>
      </c>
    </row>
    <row r="292" spans="1:16" ht="12.75">
      <c r="A292" t="s">
        <v>49</v>
      </c>
      <c s="34" t="s">
        <v>1166</v>
      </c>
      <c s="34" t="s">
        <v>1198</v>
      </c>
      <c s="35" t="s">
        <v>5</v>
      </c>
      <c s="6" t="s">
        <v>1199</v>
      </c>
      <c s="36" t="s">
        <v>78</v>
      </c>
      <c s="37">
        <v>22.75</v>
      </c>
      <c s="36">
        <v>0</v>
      </c>
      <c s="36">
        <f>ROUND(G292*H292,6)</f>
      </c>
      <c r="L292" s="38">
        <v>0</v>
      </c>
      <c s="32">
        <f>ROUND(ROUND(L292,2)*ROUND(G292,3),2)</f>
      </c>
      <c s="36" t="s">
        <v>54</v>
      </c>
      <c>
        <f>(M292*21)/100</f>
      </c>
      <c t="s">
        <v>27</v>
      </c>
    </row>
    <row r="293" spans="1:5" ht="38.25">
      <c r="A293" s="35" t="s">
        <v>55</v>
      </c>
      <c r="E293" s="39" t="s">
        <v>1431</v>
      </c>
    </row>
    <row r="294" spans="1:5" ht="38.25">
      <c r="A294" s="35" t="s">
        <v>56</v>
      </c>
      <c r="E294" s="40" t="s">
        <v>1432</v>
      </c>
    </row>
    <row r="295" spans="1:5" ht="38.25">
      <c r="A295" t="s">
        <v>58</v>
      </c>
      <c r="E295" s="39" t="s">
        <v>1202</v>
      </c>
    </row>
    <row r="296" spans="1:16" ht="12.75">
      <c r="A296" t="s">
        <v>49</v>
      </c>
      <c s="34" t="s">
        <v>1172</v>
      </c>
      <c s="34" t="s">
        <v>1210</v>
      </c>
      <c s="35" t="s">
        <v>5</v>
      </c>
      <c s="6" t="s">
        <v>1211</v>
      </c>
      <c s="36" t="s">
        <v>88</v>
      </c>
      <c s="37">
        <v>7.8</v>
      </c>
      <c s="36">
        <v>0</v>
      </c>
      <c s="36">
        <f>ROUND(G296*H296,6)</f>
      </c>
      <c r="L296" s="38">
        <v>0</v>
      </c>
      <c s="32">
        <f>ROUND(ROUND(L296,2)*ROUND(G296,3),2)</f>
      </c>
      <c s="36" t="s">
        <v>54</v>
      </c>
      <c>
        <f>(M296*21)/100</f>
      </c>
      <c t="s">
        <v>27</v>
      </c>
    </row>
    <row r="297" spans="1:5" ht="38.25">
      <c r="A297" s="35" t="s">
        <v>55</v>
      </c>
      <c r="E297" s="39" t="s">
        <v>1212</v>
      </c>
    </row>
    <row r="298" spans="1:5" ht="38.25">
      <c r="A298" s="35" t="s">
        <v>56</v>
      </c>
      <c r="E298" s="40" t="s">
        <v>1213</v>
      </c>
    </row>
    <row r="299" spans="1:5" ht="127.5">
      <c r="A299" t="s">
        <v>58</v>
      </c>
      <c r="E299" s="39" t="s">
        <v>1214</v>
      </c>
    </row>
    <row r="300" spans="1:16" ht="12.75">
      <c r="A300" t="s">
        <v>49</v>
      </c>
      <c s="34" t="s">
        <v>1178</v>
      </c>
      <c s="34" t="s">
        <v>1216</v>
      </c>
      <c s="35" t="s">
        <v>5</v>
      </c>
      <c s="6" t="s">
        <v>1217</v>
      </c>
      <c s="36" t="s">
        <v>88</v>
      </c>
      <c s="37">
        <v>16.186</v>
      </c>
      <c s="36">
        <v>0</v>
      </c>
      <c s="36">
        <f>ROUND(G300*H300,6)</f>
      </c>
      <c r="L300" s="38">
        <v>0</v>
      </c>
      <c s="32">
        <f>ROUND(ROUND(L300,2)*ROUND(G300,3),2)</f>
      </c>
      <c s="36" t="s">
        <v>54</v>
      </c>
      <c>
        <f>(M300*21)/100</f>
      </c>
      <c t="s">
        <v>27</v>
      </c>
    </row>
    <row r="301" spans="1:5" ht="51">
      <c r="A301" s="35" t="s">
        <v>55</v>
      </c>
      <c r="E301" s="39" t="s">
        <v>1433</v>
      </c>
    </row>
    <row r="302" spans="1:5" ht="63.75">
      <c r="A302" s="35" t="s">
        <v>56</v>
      </c>
      <c r="E302" s="40" t="s">
        <v>1434</v>
      </c>
    </row>
    <row r="303" spans="1:5" ht="25.5">
      <c r="A303" t="s">
        <v>58</v>
      </c>
      <c r="E303" s="39" t="s">
        <v>1220</v>
      </c>
    </row>
    <row r="304" spans="1:16" ht="12.75">
      <c r="A304" t="s">
        <v>49</v>
      </c>
      <c s="34" t="s">
        <v>1183</v>
      </c>
      <c s="34" t="s">
        <v>1222</v>
      </c>
      <c s="35" t="s">
        <v>5</v>
      </c>
      <c s="6" t="s">
        <v>1223</v>
      </c>
      <c s="36" t="s">
        <v>88</v>
      </c>
      <c s="37">
        <v>5.7</v>
      </c>
      <c s="36">
        <v>0</v>
      </c>
      <c s="36">
        <f>ROUND(G304*H304,6)</f>
      </c>
      <c r="L304" s="38">
        <v>0</v>
      </c>
      <c s="32">
        <f>ROUND(ROUND(L304,2)*ROUND(G304,3),2)</f>
      </c>
      <c s="36" t="s">
        <v>54</v>
      </c>
      <c>
        <f>(M304*21)/100</f>
      </c>
      <c t="s">
        <v>27</v>
      </c>
    </row>
    <row r="305" spans="1:5" ht="38.25">
      <c r="A305" s="35" t="s">
        <v>55</v>
      </c>
      <c r="E305" s="39" t="s">
        <v>1435</v>
      </c>
    </row>
    <row r="306" spans="1:5" ht="38.25">
      <c r="A306" s="35" t="s">
        <v>56</v>
      </c>
      <c r="E306" s="40" t="s">
        <v>1436</v>
      </c>
    </row>
    <row r="307" spans="1:5" ht="25.5">
      <c r="A307" t="s">
        <v>58</v>
      </c>
      <c r="E307" s="39" t="s">
        <v>1220</v>
      </c>
    </row>
    <row r="308" spans="1:16" ht="12.75">
      <c r="A308" t="s">
        <v>49</v>
      </c>
      <c s="34" t="s">
        <v>1188</v>
      </c>
      <c s="34" t="s">
        <v>1227</v>
      </c>
      <c s="35" t="s">
        <v>5</v>
      </c>
      <c s="6" t="s">
        <v>1228</v>
      </c>
      <c s="36" t="s">
        <v>68</v>
      </c>
      <c s="37">
        <v>0.056</v>
      </c>
      <c s="36">
        <v>0</v>
      </c>
      <c s="36">
        <f>ROUND(G308*H308,6)</f>
      </c>
      <c r="L308" s="38">
        <v>0</v>
      </c>
      <c s="32">
        <f>ROUND(ROUND(L308,2)*ROUND(G308,3),2)</f>
      </c>
      <c s="36" t="s">
        <v>54</v>
      </c>
      <c>
        <f>(M308*21)/100</f>
      </c>
      <c t="s">
        <v>27</v>
      </c>
    </row>
    <row r="309" spans="1:5" ht="38.25">
      <c r="A309" s="35" t="s">
        <v>55</v>
      </c>
      <c r="E309" s="39" t="s">
        <v>1437</v>
      </c>
    </row>
    <row r="310" spans="1:5" ht="63.75">
      <c r="A310" s="35" t="s">
        <v>56</v>
      </c>
      <c r="E310" s="40" t="s">
        <v>1438</v>
      </c>
    </row>
    <row r="311" spans="1:5" ht="38.25">
      <c r="A311" t="s">
        <v>58</v>
      </c>
      <c r="E311" s="39" t="s">
        <v>1231</v>
      </c>
    </row>
    <row r="312" spans="1:16" ht="12.75">
      <c r="A312" t="s">
        <v>49</v>
      </c>
      <c s="34" t="s">
        <v>1193</v>
      </c>
      <c s="34" t="s">
        <v>1233</v>
      </c>
      <c s="35" t="s">
        <v>5</v>
      </c>
      <c s="6" t="s">
        <v>1234</v>
      </c>
      <c s="36" t="s">
        <v>78</v>
      </c>
      <c s="37">
        <v>102.024</v>
      </c>
      <c s="36">
        <v>0</v>
      </c>
      <c s="36">
        <f>ROUND(G312*H312,6)</f>
      </c>
      <c r="L312" s="38">
        <v>0</v>
      </c>
      <c s="32">
        <f>ROUND(ROUND(L312,2)*ROUND(G312,3),2)</f>
      </c>
      <c s="36" t="s">
        <v>54</v>
      </c>
      <c>
        <f>(M312*21)/100</f>
      </c>
      <c t="s">
        <v>27</v>
      </c>
    </row>
    <row r="313" spans="1:5" ht="63.75">
      <c r="A313" s="35" t="s">
        <v>55</v>
      </c>
      <c r="E313" s="39" t="s">
        <v>1439</v>
      </c>
    </row>
    <row r="314" spans="1:5" ht="63.75">
      <c r="A314" s="35" t="s">
        <v>56</v>
      </c>
      <c r="E314" s="40" t="s">
        <v>1440</v>
      </c>
    </row>
    <row r="315" spans="1:5" ht="25.5">
      <c r="A315" t="s">
        <v>58</v>
      </c>
      <c r="E315" s="39" t="s">
        <v>1220</v>
      </c>
    </row>
    <row r="316" spans="1:16" ht="12.75">
      <c r="A316" t="s">
        <v>49</v>
      </c>
      <c s="34" t="s">
        <v>226</v>
      </c>
      <c s="34" t="s">
        <v>1238</v>
      </c>
      <c s="35" t="s">
        <v>5</v>
      </c>
      <c s="6" t="s">
        <v>1239</v>
      </c>
      <c s="36" t="s">
        <v>126</v>
      </c>
      <c s="37">
        <v>1</v>
      </c>
      <c s="36">
        <v>0</v>
      </c>
      <c s="36">
        <f>ROUND(G316*H316,6)</f>
      </c>
      <c r="L316" s="38">
        <v>0</v>
      </c>
      <c s="32">
        <f>ROUND(ROUND(L316,2)*ROUND(G316,3),2)</f>
      </c>
      <c s="36" t="s">
        <v>54</v>
      </c>
      <c>
        <f>(M316*21)/100</f>
      </c>
      <c t="s">
        <v>27</v>
      </c>
    </row>
    <row r="317" spans="1:5" ht="51">
      <c r="A317" s="35" t="s">
        <v>55</v>
      </c>
      <c r="E317" s="39" t="s">
        <v>1441</v>
      </c>
    </row>
    <row r="318" spans="1:5" ht="38.25">
      <c r="A318" s="35" t="s">
        <v>56</v>
      </c>
      <c r="E318" s="40" t="s">
        <v>577</v>
      </c>
    </row>
    <row r="319" spans="1:5" ht="25.5">
      <c r="A319" t="s">
        <v>58</v>
      </c>
      <c r="E319" s="39" t="s">
        <v>1241</v>
      </c>
    </row>
    <row r="320" spans="1:13" ht="12.75">
      <c r="A320" t="s">
        <v>46</v>
      </c>
      <c r="C320" s="31" t="s">
        <v>1242</v>
      </c>
      <c r="E320" s="33" t="s">
        <v>1243</v>
      </c>
      <c r="J320" s="32">
        <f>0</f>
      </c>
      <c s="32">
        <f>0</f>
      </c>
      <c s="32">
        <f>0+L321+L325+L329</f>
      </c>
      <c s="32">
        <f>0+M321+M325+M329</f>
      </c>
    </row>
    <row r="321" spans="1:16" ht="12.75">
      <c r="A321" t="s">
        <v>49</v>
      </c>
      <c s="34" t="s">
        <v>1203</v>
      </c>
      <c s="34" t="s">
        <v>1442</v>
      </c>
      <c s="35" t="s">
        <v>5</v>
      </c>
      <c s="6" t="s">
        <v>1443</v>
      </c>
      <c s="36" t="s">
        <v>68</v>
      </c>
      <c s="37">
        <v>16.584</v>
      </c>
      <c s="36">
        <v>0</v>
      </c>
      <c s="36">
        <f>ROUND(G321*H321,6)</f>
      </c>
      <c r="L321" s="38">
        <v>0</v>
      </c>
      <c s="32">
        <f>ROUND(ROUND(L321,2)*ROUND(G321,3),2)</f>
      </c>
      <c s="36" t="s">
        <v>54</v>
      </c>
      <c>
        <f>(M321*21)/100</f>
      </c>
      <c t="s">
        <v>27</v>
      </c>
    </row>
    <row r="322" spans="1:5" ht="51">
      <c r="A322" s="35" t="s">
        <v>55</v>
      </c>
      <c r="E322" s="39" t="s">
        <v>1444</v>
      </c>
    </row>
    <row r="323" spans="1:5" ht="38.25">
      <c r="A323" s="35" t="s">
        <v>56</v>
      </c>
      <c r="E323" s="40" t="s">
        <v>1445</v>
      </c>
    </row>
    <row r="324" spans="1:5" ht="178.5">
      <c r="A324" t="s">
        <v>58</v>
      </c>
      <c r="E324" s="39" t="s">
        <v>1446</v>
      </c>
    </row>
    <row r="325" spans="1:16" ht="12.75">
      <c r="A325" t="s">
        <v>49</v>
      </c>
      <c s="34" t="s">
        <v>1209</v>
      </c>
      <c s="34" t="s">
        <v>1245</v>
      </c>
      <c s="35" t="s">
        <v>5</v>
      </c>
      <c s="6" t="s">
        <v>1246</v>
      </c>
      <c s="36" t="s">
        <v>68</v>
      </c>
      <c s="37">
        <v>212.072</v>
      </c>
      <c s="36">
        <v>0</v>
      </c>
      <c s="36">
        <f>ROUND(G325*H325,6)</f>
      </c>
      <c r="L325" s="38">
        <v>0</v>
      </c>
      <c s="32">
        <f>ROUND(ROUND(L325,2)*ROUND(G325,3),2)</f>
      </c>
      <c s="36" t="s">
        <v>54</v>
      </c>
      <c>
        <f>(M325*21)/100</f>
      </c>
      <c t="s">
        <v>27</v>
      </c>
    </row>
    <row r="326" spans="1:5" ht="38.25">
      <c r="A326" s="35" t="s">
        <v>55</v>
      </c>
      <c r="E326" s="39" t="s">
        <v>1447</v>
      </c>
    </row>
    <row r="327" spans="1:5" ht="38.25">
      <c r="A327" s="35" t="s">
        <v>56</v>
      </c>
      <c r="E327" s="40" t="s">
        <v>1448</v>
      </c>
    </row>
    <row r="328" spans="1:5" ht="63.75">
      <c r="A328" t="s">
        <v>58</v>
      </c>
      <c r="E328" s="39" t="s">
        <v>1449</v>
      </c>
    </row>
    <row r="329" spans="1:16" ht="12.75">
      <c r="A329" t="s">
        <v>49</v>
      </c>
      <c s="34" t="s">
        <v>1215</v>
      </c>
      <c s="34" t="s">
        <v>1287</v>
      </c>
      <c s="35" t="s">
        <v>5</v>
      </c>
      <c s="6" t="s">
        <v>1288</v>
      </c>
      <c s="36" t="s">
        <v>88</v>
      </c>
      <c s="37">
        <v>33.66</v>
      </c>
      <c s="36">
        <v>0</v>
      </c>
      <c s="36">
        <f>ROUND(G329*H329,6)</f>
      </c>
      <c r="L329" s="38">
        <v>0</v>
      </c>
      <c s="32">
        <f>ROUND(ROUND(L329,2)*ROUND(G329,3),2)</f>
      </c>
      <c s="36" t="s">
        <v>54</v>
      </c>
      <c>
        <f>(M329*21)/100</f>
      </c>
      <c t="s">
        <v>27</v>
      </c>
    </row>
    <row r="330" spans="1:5" ht="38.25">
      <c r="A330" s="35" t="s">
        <v>55</v>
      </c>
      <c r="E330" s="39" t="s">
        <v>1450</v>
      </c>
    </row>
    <row r="331" spans="1:5" ht="38.25">
      <c r="A331" s="35" t="s">
        <v>56</v>
      </c>
      <c r="E331" s="40" t="s">
        <v>1451</v>
      </c>
    </row>
    <row r="332" spans="1:5" ht="114.75">
      <c r="A332" t="s">
        <v>58</v>
      </c>
      <c r="E332" s="39" t="s">
        <v>1291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871</v>
      </c>
      <c s="41">
        <f>Rekapitulace!C21</f>
      </c>
      <c s="20" t="s">
        <v>0</v>
      </c>
      <c t="s">
        <v>23</v>
      </c>
      <c t="s">
        <v>27</v>
      </c>
    </row>
    <row r="4" spans="1:16" ht="32" customHeight="1">
      <c r="A4" s="24" t="s">
        <v>20</v>
      </c>
      <c s="25" t="s">
        <v>28</v>
      </c>
      <c s="27" t="s">
        <v>871</v>
      </c>
      <c r="E4" s="26" t="s">
        <v>872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COUNTIFS(L8:L53,"=0",A8:A53,"P")+COUNTIFS(L8:L53,"",A8:A53,"P")+SUM(Q8:Q53)</f>
      </c>
    </row>
    <row r="8" spans="1:13" ht="12.75">
      <c r="A8" t="s">
        <v>44</v>
      </c>
      <c r="C8" s="28" t="s">
        <v>1454</v>
      </c>
      <c r="E8" s="30" t="s">
        <v>1453</v>
      </c>
      <c r="J8" s="29">
        <f>0+J9+J14+J31+J36</f>
      </c>
      <c s="29">
        <f>0+K9+K14+K31+K36</f>
      </c>
      <c s="29">
        <f>0+L9+L14+L31+L36</f>
      </c>
      <c s="29">
        <f>0+M9+M14+M31+M36</f>
      </c>
    </row>
    <row r="9" spans="1:13" ht="12.75">
      <c r="A9" t="s">
        <v>46</v>
      </c>
      <c r="C9" s="31" t="s">
        <v>149</v>
      </c>
      <c r="E9" s="33" t="s">
        <v>384</v>
      </c>
      <c r="J9" s="32">
        <f>0</f>
      </c>
      <c s="32">
        <f>0</f>
      </c>
      <c s="32">
        <f>0+L10</f>
      </c>
      <c s="32">
        <f>0+M10</f>
      </c>
    </row>
    <row r="10" spans="1:16" ht="25.5">
      <c r="A10" t="s">
        <v>49</v>
      </c>
      <c s="34" t="s">
        <v>50</v>
      </c>
      <c s="34" t="s">
        <v>582</v>
      </c>
      <c s="35" t="s">
        <v>5</v>
      </c>
      <c s="6" t="s">
        <v>583</v>
      </c>
      <c s="36" t="s">
        <v>53</v>
      </c>
      <c s="37">
        <v>3.63</v>
      </c>
      <c s="36">
        <v>0</v>
      </c>
      <c s="36">
        <f>ROUND(G10*H10,6)</f>
      </c>
      <c r="L10" s="38">
        <v>0</v>
      </c>
      <c s="32">
        <f>ROUND(ROUND(L10,2)*ROUND(G10,3),2)</f>
      </c>
      <c s="36" t="s">
        <v>54</v>
      </c>
      <c>
        <f>(M10*21)/100</f>
      </c>
      <c t="s">
        <v>27</v>
      </c>
    </row>
    <row r="11" spans="1:5" ht="12.75">
      <c r="A11" s="35" t="s">
        <v>55</v>
      </c>
      <c r="E11" s="39" t="s">
        <v>1455</v>
      </c>
    </row>
    <row r="12" spans="1:5" ht="38.25">
      <c r="A12" s="35" t="s">
        <v>56</v>
      </c>
      <c r="E12" s="40" t="s">
        <v>1456</v>
      </c>
    </row>
    <row r="13" spans="1:5" ht="140.25">
      <c r="A13" t="s">
        <v>58</v>
      </c>
      <c r="E13" s="39" t="s">
        <v>1457</v>
      </c>
    </row>
    <row r="14" spans="1:13" ht="12.75">
      <c r="A14" t="s">
        <v>46</v>
      </c>
      <c r="C14" s="31" t="s">
        <v>27</v>
      </c>
      <c r="E14" s="33" t="s">
        <v>487</v>
      </c>
      <c r="J14" s="32">
        <f>0</f>
      </c>
      <c s="32">
        <f>0</f>
      </c>
      <c s="32">
        <f>0+L15+L19+L23+L27</f>
      </c>
      <c s="32">
        <f>0+M15+M19+M23+M27</f>
      </c>
    </row>
    <row r="15" spans="1:16" ht="12.75">
      <c r="A15" t="s">
        <v>49</v>
      </c>
      <c s="34" t="s">
        <v>27</v>
      </c>
      <c s="34" t="s">
        <v>948</v>
      </c>
      <c s="35" t="s">
        <v>5</v>
      </c>
      <c s="6" t="s">
        <v>949</v>
      </c>
      <c s="36" t="s">
        <v>78</v>
      </c>
      <c s="37">
        <v>16</v>
      </c>
      <c s="36">
        <v>0</v>
      </c>
      <c s="36">
        <f>ROUND(G15*H15,6)</f>
      </c>
      <c r="L15" s="38">
        <v>0</v>
      </c>
      <c s="32">
        <f>ROUND(ROUND(L15,2)*ROUND(G15,3),2)</f>
      </c>
      <c s="36" t="s">
        <v>54</v>
      </c>
      <c>
        <f>(M15*21)/100</f>
      </c>
      <c t="s">
        <v>27</v>
      </c>
    </row>
    <row r="16" spans="1:5" ht="12.75">
      <c r="A16" s="35" t="s">
        <v>55</v>
      </c>
      <c r="E16" s="39" t="s">
        <v>1458</v>
      </c>
    </row>
    <row r="17" spans="1:5" ht="38.25">
      <c r="A17" s="35" t="s">
        <v>56</v>
      </c>
      <c r="E17" s="40" t="s">
        <v>1459</v>
      </c>
    </row>
    <row r="18" spans="1:5" ht="63.75">
      <c r="A18" t="s">
        <v>58</v>
      </c>
      <c r="E18" s="39" t="s">
        <v>947</v>
      </c>
    </row>
    <row r="19" spans="1:16" ht="12.75">
      <c r="A19" t="s">
        <v>49</v>
      </c>
      <c s="34" t="s">
        <v>26</v>
      </c>
      <c s="34" t="s">
        <v>1460</v>
      </c>
      <c s="35" t="s">
        <v>5</v>
      </c>
      <c s="6" t="s">
        <v>1461</v>
      </c>
      <c s="36" t="s">
        <v>68</v>
      </c>
      <c s="37">
        <v>0.984</v>
      </c>
      <c s="36">
        <v>0</v>
      </c>
      <c s="36">
        <f>ROUND(G19*H19,6)</f>
      </c>
      <c r="L19" s="38">
        <v>0</v>
      </c>
      <c s="32">
        <f>ROUND(ROUND(L19,2)*ROUND(G19,3),2)</f>
      </c>
      <c s="36" t="s">
        <v>54</v>
      </c>
      <c>
        <f>(M19*21)/100</f>
      </c>
      <c t="s">
        <v>27</v>
      </c>
    </row>
    <row r="20" spans="1:5" ht="25.5">
      <c r="A20" s="35" t="s">
        <v>55</v>
      </c>
      <c r="E20" s="39" t="s">
        <v>1462</v>
      </c>
    </row>
    <row r="21" spans="1:5" ht="38.25">
      <c r="A21" s="35" t="s">
        <v>56</v>
      </c>
      <c r="E21" s="40" t="s">
        <v>1463</v>
      </c>
    </row>
    <row r="22" spans="1:5" ht="395.25">
      <c r="A22" t="s">
        <v>58</v>
      </c>
      <c r="E22" s="39" t="s">
        <v>1464</v>
      </c>
    </row>
    <row r="23" spans="1:16" ht="12.75">
      <c r="A23" t="s">
        <v>49</v>
      </c>
      <c s="34" t="s">
        <v>65</v>
      </c>
      <c s="34" t="s">
        <v>638</v>
      </c>
      <c s="35" t="s">
        <v>5</v>
      </c>
      <c s="6" t="s">
        <v>639</v>
      </c>
      <c s="36" t="s">
        <v>53</v>
      </c>
      <c s="37">
        <v>0.126</v>
      </c>
      <c s="36">
        <v>0</v>
      </c>
      <c s="36">
        <f>ROUND(G23*H23,6)</f>
      </c>
      <c r="L23" s="38">
        <v>0</v>
      </c>
      <c s="32">
        <f>ROUND(ROUND(L23,2)*ROUND(G23,3),2)</f>
      </c>
      <c s="36" t="s">
        <v>54</v>
      </c>
      <c>
        <f>(M23*21)/100</f>
      </c>
      <c t="s">
        <v>27</v>
      </c>
    </row>
    <row r="24" spans="1:5" ht="12.75">
      <c r="A24" s="35" t="s">
        <v>55</v>
      </c>
      <c r="E24" s="39" t="s">
        <v>1465</v>
      </c>
    </row>
    <row r="25" spans="1:5" ht="38.25">
      <c r="A25" s="35" t="s">
        <v>56</v>
      </c>
      <c r="E25" s="40" t="s">
        <v>1466</v>
      </c>
    </row>
    <row r="26" spans="1:5" ht="267.75">
      <c r="A26" t="s">
        <v>58</v>
      </c>
      <c r="E26" s="39" t="s">
        <v>971</v>
      </c>
    </row>
    <row r="27" spans="1:16" ht="12.75">
      <c r="A27" t="s">
        <v>49</v>
      </c>
      <c s="34" t="s">
        <v>71</v>
      </c>
      <c s="34" t="s">
        <v>1467</v>
      </c>
      <c s="35" t="s">
        <v>5</v>
      </c>
      <c s="6" t="s">
        <v>1468</v>
      </c>
      <c s="36" t="s">
        <v>126</v>
      </c>
      <c s="37">
        <v>32</v>
      </c>
      <c s="36">
        <v>0</v>
      </c>
      <c s="36">
        <f>ROUND(G27*H27,6)</f>
      </c>
      <c r="L27" s="38">
        <v>0</v>
      </c>
      <c s="32">
        <f>ROUND(ROUND(L27,2)*ROUND(G27,3),2)</f>
      </c>
      <c s="36" t="s">
        <v>54</v>
      </c>
      <c>
        <f>(M27*21)/100</f>
      </c>
      <c t="s">
        <v>27</v>
      </c>
    </row>
    <row r="28" spans="1:5" ht="25.5">
      <c r="A28" s="35" t="s">
        <v>55</v>
      </c>
      <c r="E28" s="39" t="s">
        <v>1469</v>
      </c>
    </row>
    <row r="29" spans="1:5" ht="38.25">
      <c r="A29" s="35" t="s">
        <v>56</v>
      </c>
      <c r="E29" s="40" t="s">
        <v>1470</v>
      </c>
    </row>
    <row r="30" spans="1:5" ht="38.25">
      <c r="A30" t="s">
        <v>58</v>
      </c>
      <c r="E30" s="39" t="s">
        <v>1471</v>
      </c>
    </row>
    <row r="31" spans="1:13" ht="12.75">
      <c r="A31" t="s">
        <v>46</v>
      </c>
      <c r="C31" s="31" t="s">
        <v>75</v>
      </c>
      <c r="E31" s="33" t="s">
        <v>1065</v>
      </c>
      <c r="J31" s="32">
        <f>0</f>
      </c>
      <c s="32">
        <f>0</f>
      </c>
      <c s="32">
        <f>0+L32</f>
      </c>
      <c s="32">
        <f>0+M32</f>
      </c>
    </row>
    <row r="32" spans="1:16" ht="12.75">
      <c r="A32" t="s">
        <v>49</v>
      </c>
      <c s="34" t="s">
        <v>75</v>
      </c>
      <c s="34" t="s">
        <v>1472</v>
      </c>
      <c s="35" t="s">
        <v>5</v>
      </c>
      <c s="6" t="s">
        <v>1473</v>
      </c>
      <c s="36" t="s">
        <v>88</v>
      </c>
      <c s="37">
        <v>32.4</v>
      </c>
      <c s="36">
        <v>0</v>
      </c>
      <c s="36">
        <f>ROUND(G32*H32,6)</f>
      </c>
      <c r="L32" s="38">
        <v>0</v>
      </c>
      <c s="32">
        <f>ROUND(ROUND(L32,2)*ROUND(G32,3),2)</f>
      </c>
      <c s="36" t="s">
        <v>54</v>
      </c>
      <c>
        <f>(M32*21)/100</f>
      </c>
      <c t="s">
        <v>27</v>
      </c>
    </row>
    <row r="33" spans="1:5" ht="12.75">
      <c r="A33" s="35" t="s">
        <v>55</v>
      </c>
      <c r="E33" s="39" t="s">
        <v>1474</v>
      </c>
    </row>
    <row r="34" spans="1:5" ht="38.25">
      <c r="A34" s="35" t="s">
        <v>56</v>
      </c>
      <c r="E34" s="40" t="s">
        <v>1475</v>
      </c>
    </row>
    <row r="35" spans="1:5" ht="63.75">
      <c r="A35" t="s">
        <v>58</v>
      </c>
      <c r="E35" s="39" t="s">
        <v>1476</v>
      </c>
    </row>
    <row r="36" spans="1:13" ht="12.75">
      <c r="A36" t="s">
        <v>46</v>
      </c>
      <c r="C36" s="31" t="s">
        <v>91</v>
      </c>
      <c r="E36" s="33" t="s">
        <v>457</v>
      </c>
      <c r="J36" s="32">
        <f>0</f>
      </c>
      <c s="32">
        <f>0</f>
      </c>
      <c s="32">
        <f>0+L37+L41+L45+L49+L53</f>
      </c>
      <c s="32">
        <f>0+M37+M41+M45+M49+M53</f>
      </c>
    </row>
    <row r="37" spans="1:16" ht="12.75">
      <c r="A37" t="s">
        <v>49</v>
      </c>
      <c s="34" t="s">
        <v>80</v>
      </c>
      <c s="34" t="s">
        <v>1167</v>
      </c>
      <c s="35" t="s">
        <v>5</v>
      </c>
      <c s="6" t="s">
        <v>1168</v>
      </c>
      <c s="36" t="s">
        <v>78</v>
      </c>
      <c s="37">
        <v>17</v>
      </c>
      <c s="36">
        <v>0</v>
      </c>
      <c s="36">
        <f>ROUND(G37*H37,6)</f>
      </c>
      <c r="L37" s="38">
        <v>0</v>
      </c>
      <c s="32">
        <f>ROUND(ROUND(L37,2)*ROUND(G37,3),2)</f>
      </c>
      <c s="36" t="s">
        <v>54</v>
      </c>
      <c>
        <f>(M37*21)/100</f>
      </c>
      <c t="s">
        <v>27</v>
      </c>
    </row>
    <row r="38" spans="1:5" ht="25.5">
      <c r="A38" s="35" t="s">
        <v>55</v>
      </c>
      <c r="E38" s="39" t="s">
        <v>1477</v>
      </c>
    </row>
    <row r="39" spans="1:5" ht="38.25">
      <c r="A39" s="35" t="s">
        <v>56</v>
      </c>
      <c r="E39" s="40" t="s">
        <v>1478</v>
      </c>
    </row>
    <row r="40" spans="1:5" ht="89.25">
      <c r="A40" t="s">
        <v>58</v>
      </c>
      <c r="E40" s="39" t="s">
        <v>1479</v>
      </c>
    </row>
    <row r="41" spans="1:16" ht="12.75">
      <c r="A41" t="s">
        <v>49</v>
      </c>
      <c s="34" t="s">
        <v>85</v>
      </c>
      <c s="34" t="s">
        <v>1480</v>
      </c>
      <c s="35" t="s">
        <v>5</v>
      </c>
      <c s="6" t="s">
        <v>1481</v>
      </c>
      <c s="36" t="s">
        <v>88</v>
      </c>
      <c s="37">
        <v>32.4</v>
      </c>
      <c s="36">
        <v>0</v>
      </c>
      <c s="36">
        <f>ROUND(G41*H41,6)</f>
      </c>
      <c r="L41" s="38">
        <v>0</v>
      </c>
      <c s="32">
        <f>ROUND(ROUND(L41,2)*ROUND(G41,3),2)</f>
      </c>
      <c s="36" t="s">
        <v>54</v>
      </c>
      <c>
        <f>(M41*21)/100</f>
      </c>
      <c t="s">
        <v>27</v>
      </c>
    </row>
    <row r="42" spans="1:5" ht="12.75">
      <c r="A42" s="35" t="s">
        <v>55</v>
      </c>
      <c r="E42" s="39" t="s">
        <v>1482</v>
      </c>
    </row>
    <row r="43" spans="1:5" ht="38.25">
      <c r="A43" s="35" t="s">
        <v>56</v>
      </c>
      <c r="E43" s="40" t="s">
        <v>1483</v>
      </c>
    </row>
    <row r="44" spans="1:5" ht="25.5">
      <c r="A44" t="s">
        <v>58</v>
      </c>
      <c r="E44" s="39" t="s">
        <v>1484</v>
      </c>
    </row>
    <row r="45" spans="1:16" ht="12.75">
      <c r="A45" t="s">
        <v>49</v>
      </c>
      <c s="34" t="s">
        <v>91</v>
      </c>
      <c s="34" t="s">
        <v>1485</v>
      </c>
      <c s="35" t="s">
        <v>5</v>
      </c>
      <c s="6" t="s">
        <v>1486</v>
      </c>
      <c s="36" t="s">
        <v>88</v>
      </c>
      <c s="37">
        <v>32.4</v>
      </c>
      <c s="36">
        <v>0</v>
      </c>
      <c s="36">
        <f>ROUND(G45*H45,6)</f>
      </c>
      <c r="L45" s="38">
        <v>0</v>
      </c>
      <c s="32">
        <f>ROUND(ROUND(L45,2)*ROUND(G45,3),2)</f>
      </c>
      <c s="36" t="s">
        <v>54</v>
      </c>
      <c>
        <f>(M45*21)/100</f>
      </c>
      <c t="s">
        <v>27</v>
      </c>
    </row>
    <row r="46" spans="1:5" ht="12.75">
      <c r="A46" s="35" t="s">
        <v>55</v>
      </c>
      <c r="E46" s="39" t="s">
        <v>1487</v>
      </c>
    </row>
    <row r="47" spans="1:5" ht="38.25">
      <c r="A47" s="35" t="s">
        <v>56</v>
      </c>
      <c r="E47" s="40" t="s">
        <v>1483</v>
      </c>
    </row>
    <row r="48" spans="1:5" ht="25.5">
      <c r="A48" t="s">
        <v>58</v>
      </c>
      <c r="E48" s="39" t="s">
        <v>1484</v>
      </c>
    </row>
    <row r="49" spans="1:16" ht="12.75">
      <c r="A49" t="s">
        <v>49</v>
      </c>
      <c s="34" t="s">
        <v>95</v>
      </c>
      <c s="34" t="s">
        <v>1488</v>
      </c>
      <c s="35" t="s">
        <v>5</v>
      </c>
      <c s="6" t="s">
        <v>1489</v>
      </c>
      <c s="36" t="s">
        <v>88</v>
      </c>
      <c s="37">
        <v>32.4</v>
      </c>
      <c s="36">
        <v>0</v>
      </c>
      <c s="36">
        <f>ROUND(G49*H49,6)</f>
      </c>
      <c r="L49" s="38">
        <v>0</v>
      </c>
      <c s="32">
        <f>ROUND(ROUND(L49,2)*ROUND(G49,3),2)</f>
      </c>
      <c s="36" t="s">
        <v>54</v>
      </c>
      <c>
        <f>(M49*21)/100</f>
      </c>
      <c t="s">
        <v>27</v>
      </c>
    </row>
    <row r="50" spans="1:5" ht="12.75">
      <c r="A50" s="35" t="s">
        <v>55</v>
      </c>
      <c r="E50" s="39" t="s">
        <v>1490</v>
      </c>
    </row>
    <row r="51" spans="1:5" ht="38.25">
      <c r="A51" s="35" t="s">
        <v>56</v>
      </c>
      <c r="E51" s="40" t="s">
        <v>1475</v>
      </c>
    </row>
    <row r="52" spans="1:5" ht="25.5">
      <c r="A52" t="s">
        <v>58</v>
      </c>
      <c r="E52" s="39" t="s">
        <v>1484</v>
      </c>
    </row>
    <row r="53" spans="1:16" ht="12.75">
      <c r="A53" t="s">
        <v>49</v>
      </c>
      <c s="34" t="s">
        <v>99</v>
      </c>
      <c s="34" t="s">
        <v>1491</v>
      </c>
      <c s="35" t="s">
        <v>5</v>
      </c>
      <c s="6" t="s">
        <v>1492</v>
      </c>
      <c s="36" t="s">
        <v>68</v>
      </c>
      <c s="37">
        <v>1.452</v>
      </c>
      <c s="36">
        <v>0</v>
      </c>
      <c s="36">
        <f>ROUND(G53*H53,6)</f>
      </c>
      <c r="L53" s="38">
        <v>0</v>
      </c>
      <c s="32">
        <f>ROUND(ROUND(L53,2)*ROUND(G53,3),2)</f>
      </c>
      <c s="36" t="s">
        <v>54</v>
      </c>
      <c>
        <f>(M53*21)/100</f>
      </c>
      <c t="s">
        <v>27</v>
      </c>
    </row>
    <row r="54" spans="1:5" ht="25.5">
      <c r="A54" s="35" t="s">
        <v>55</v>
      </c>
      <c r="E54" s="39" t="s">
        <v>1493</v>
      </c>
    </row>
    <row r="55" spans="1:5" ht="38.25">
      <c r="A55" s="35" t="s">
        <v>56</v>
      </c>
      <c r="E55" s="40" t="s">
        <v>1494</v>
      </c>
    </row>
    <row r="56" spans="1:5" ht="89.25">
      <c r="A56" t="s">
        <v>58</v>
      </c>
      <c r="E56" s="39" t="s">
        <v>1495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1496</v>
      </c>
      <c s="41">
        <f>Rekapitulace!C25</f>
      </c>
      <c s="20" t="s">
        <v>0</v>
      </c>
      <c t="s">
        <v>23</v>
      </c>
      <c t="s">
        <v>27</v>
      </c>
    </row>
    <row r="4" spans="1:16" ht="32" customHeight="1">
      <c r="A4" s="24" t="s">
        <v>20</v>
      </c>
      <c s="25" t="s">
        <v>28</v>
      </c>
      <c s="27" t="s">
        <v>1496</v>
      </c>
      <c r="E4" s="26" t="s">
        <v>1497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1500</v>
      </c>
      <c r="E8" s="30" t="s">
        <v>1499</v>
      </c>
      <c r="J8" s="29">
        <f>0+J9+J14+J27+J68+J97+J102</f>
      </c>
      <c s="29">
        <f>0+K9+K14+K27+K68+K97+K102</f>
      </c>
      <c s="29">
        <f>0+L9+L14+L27+L68+L97+L102</f>
      </c>
      <c s="29">
        <f>0+M9+M14+M27+M68+M97+M102</f>
      </c>
    </row>
    <row r="9" spans="1:13" ht="12.75">
      <c r="A9" t="s">
        <v>46</v>
      </c>
      <c r="C9" s="31" t="s">
        <v>149</v>
      </c>
      <c r="E9" s="33" t="s">
        <v>384</v>
      </c>
      <c r="J9" s="32">
        <f>0</f>
      </c>
      <c s="32">
        <f>0</f>
      </c>
      <c s="32">
        <f>0+L10</f>
      </c>
      <c s="32">
        <f>0+M10</f>
      </c>
    </row>
    <row r="10" spans="1:16" ht="25.5">
      <c r="A10" t="s">
        <v>49</v>
      </c>
      <c s="34" t="s">
        <v>50</v>
      </c>
      <c s="34" t="s">
        <v>574</v>
      </c>
      <c s="35" t="s">
        <v>5</v>
      </c>
      <c s="6" t="s">
        <v>1501</v>
      </c>
      <c s="36" t="s">
        <v>126</v>
      </c>
      <c s="37">
        <v>2</v>
      </c>
      <c s="36">
        <v>0</v>
      </c>
      <c s="36">
        <f>ROUND(G10*H10,6)</f>
      </c>
      <c r="L10" s="38">
        <v>0</v>
      </c>
      <c s="32">
        <f>ROUND(ROUND(L10,2)*ROUND(G10,3),2)</f>
      </c>
      <c s="36" t="s">
        <v>54</v>
      </c>
      <c>
        <f>(M10*21)/100</f>
      </c>
      <c t="s">
        <v>27</v>
      </c>
    </row>
    <row r="11" spans="1:5" ht="12.75">
      <c r="A11" s="35" t="s">
        <v>55</v>
      </c>
      <c r="E11" s="39" t="s">
        <v>1502</v>
      </c>
    </row>
    <row r="12" spans="1:5" ht="38.25">
      <c r="A12" s="35" t="s">
        <v>56</v>
      </c>
      <c r="E12" s="40" t="s">
        <v>527</v>
      </c>
    </row>
    <row r="13" spans="1:5" ht="25.5">
      <c r="A13" t="s">
        <v>58</v>
      </c>
      <c r="E13" s="39" t="s">
        <v>1503</v>
      </c>
    </row>
    <row r="14" spans="1:13" ht="12.75">
      <c r="A14" t="s">
        <v>46</v>
      </c>
      <c r="C14" s="31" t="s">
        <v>47</v>
      </c>
      <c r="E14" s="33" t="s">
        <v>389</v>
      </c>
      <c r="J14" s="32">
        <f>0</f>
      </c>
      <c s="32">
        <f>0</f>
      </c>
      <c s="32">
        <f>0+L15+L19+L23</f>
      </c>
      <c s="32">
        <f>0+M15+M19+M23</f>
      </c>
    </row>
    <row r="15" spans="1:16" ht="38.25">
      <c r="A15" t="s">
        <v>49</v>
      </c>
      <c s="34" t="s">
        <v>27</v>
      </c>
      <c s="34" t="s">
        <v>51</v>
      </c>
      <c s="35" t="s">
        <v>5</v>
      </c>
      <c s="6" t="s">
        <v>52</v>
      </c>
      <c s="36" t="s">
        <v>53</v>
      </c>
      <c s="37">
        <v>83.412</v>
      </c>
      <c s="36">
        <v>0</v>
      </c>
      <c s="36">
        <f>ROUND(G15*H15,6)</f>
      </c>
      <c r="L15" s="38">
        <v>0</v>
      </c>
      <c s="32">
        <f>ROUND(ROUND(L15,2)*ROUND(G15,3),2)</f>
      </c>
      <c s="36" t="s">
        <v>54</v>
      </c>
      <c>
        <f>(M15*21)/100</f>
      </c>
      <c t="s">
        <v>27</v>
      </c>
    </row>
    <row r="16" spans="1:5" ht="25.5">
      <c r="A16" s="35" t="s">
        <v>55</v>
      </c>
      <c r="E16" s="39" t="s">
        <v>1504</v>
      </c>
    </row>
    <row r="17" spans="1:5" ht="38.25">
      <c r="A17" s="35" t="s">
        <v>56</v>
      </c>
      <c r="E17" s="40" t="s">
        <v>1505</v>
      </c>
    </row>
    <row r="18" spans="1:5" ht="242.25">
      <c r="A18" t="s">
        <v>58</v>
      </c>
      <c r="E18" s="39" t="s">
        <v>59</v>
      </c>
    </row>
    <row r="19" spans="1:16" ht="38.25">
      <c r="A19" t="s">
        <v>49</v>
      </c>
      <c s="34" t="s">
        <v>26</v>
      </c>
      <c s="34" t="s">
        <v>217</v>
      </c>
      <c s="35" t="s">
        <v>5</v>
      </c>
      <c s="6" t="s">
        <v>218</v>
      </c>
      <c s="36" t="s">
        <v>53</v>
      </c>
      <c s="37">
        <v>39.16</v>
      </c>
      <c s="36">
        <v>0</v>
      </c>
      <c s="36">
        <f>ROUND(G19*H19,6)</f>
      </c>
      <c r="L19" s="38">
        <v>0</v>
      </c>
      <c s="32">
        <f>ROUND(ROUND(L19,2)*ROUND(G19,3),2)</f>
      </c>
      <c s="36" t="s">
        <v>54</v>
      </c>
      <c>
        <f>(M19*21)/100</f>
      </c>
      <c t="s">
        <v>27</v>
      </c>
    </row>
    <row r="20" spans="1:5" ht="12.75">
      <c r="A20" s="35" t="s">
        <v>55</v>
      </c>
      <c r="E20" s="39" t="s">
        <v>5</v>
      </c>
    </row>
    <row r="21" spans="1:5" ht="38.25">
      <c r="A21" s="35" t="s">
        <v>56</v>
      </c>
      <c r="E21" s="40" t="s">
        <v>1506</v>
      </c>
    </row>
    <row r="22" spans="1:5" ht="242.25">
      <c r="A22" t="s">
        <v>58</v>
      </c>
      <c r="E22" s="39" t="s">
        <v>59</v>
      </c>
    </row>
    <row r="23" spans="1:16" ht="38.25">
      <c r="A23" t="s">
        <v>49</v>
      </c>
      <c s="34" t="s">
        <v>65</v>
      </c>
      <c s="34" t="s">
        <v>393</v>
      </c>
      <c s="35" t="s">
        <v>5</v>
      </c>
      <c s="6" t="s">
        <v>394</v>
      </c>
      <c s="36" t="s">
        <v>53</v>
      </c>
      <c s="37">
        <v>55.272</v>
      </c>
      <c s="36">
        <v>0</v>
      </c>
      <c s="36">
        <f>ROUND(G23*H23,6)</f>
      </c>
      <c r="L23" s="38">
        <v>0</v>
      </c>
      <c s="32">
        <f>ROUND(ROUND(L23,2)*ROUND(G23,3),2)</f>
      </c>
      <c s="36" t="s">
        <v>54</v>
      </c>
      <c>
        <f>(M23*21)/100</f>
      </c>
      <c t="s">
        <v>27</v>
      </c>
    </row>
    <row r="24" spans="1:5" ht="12.75">
      <c r="A24" s="35" t="s">
        <v>55</v>
      </c>
      <c r="E24" s="39" t="s">
        <v>1507</v>
      </c>
    </row>
    <row r="25" spans="1:5" ht="38.25">
      <c r="A25" s="35" t="s">
        <v>56</v>
      </c>
      <c r="E25" s="40" t="s">
        <v>1508</v>
      </c>
    </row>
    <row r="26" spans="1:5" ht="242.25">
      <c r="A26" t="s">
        <v>58</v>
      </c>
      <c r="E26" s="39" t="s">
        <v>59</v>
      </c>
    </row>
    <row r="27" spans="1:13" ht="12.75">
      <c r="A27" t="s">
        <v>46</v>
      </c>
      <c r="C27" s="31" t="s">
        <v>50</v>
      </c>
      <c r="E27" s="33" t="s">
        <v>64</v>
      </c>
      <c r="J27" s="32">
        <f>0</f>
      </c>
      <c s="32">
        <f>0</f>
      </c>
      <c s="32">
        <f>0+L28+L32+L36+L40+L44+L48+L52+L56+L60+L64</f>
      </c>
      <c s="32">
        <f>0+M28+M32+M36+M40+M44+M48+M52+M56+M60+M64</f>
      </c>
    </row>
    <row r="28" spans="1:16" ht="12.75">
      <c r="A28" t="s">
        <v>49</v>
      </c>
      <c s="34" t="s">
        <v>71</v>
      </c>
      <c s="34" t="s">
        <v>1509</v>
      </c>
      <c s="35" t="s">
        <v>5</v>
      </c>
      <c s="6" t="s">
        <v>1510</v>
      </c>
      <c s="36" t="s">
        <v>68</v>
      </c>
      <c s="37">
        <v>26.3</v>
      </c>
      <c s="36">
        <v>0</v>
      </c>
      <c s="36">
        <f>ROUND(G28*H28,6)</f>
      </c>
      <c r="L28" s="38">
        <v>0</v>
      </c>
      <c s="32">
        <f>ROUND(ROUND(L28,2)*ROUND(G28,3),2)</f>
      </c>
      <c s="36" t="s">
        <v>399</v>
      </c>
      <c>
        <f>(M28*21)/100</f>
      </c>
      <c t="s">
        <v>27</v>
      </c>
    </row>
    <row r="29" spans="1:5" ht="12.75">
      <c r="A29" s="35" t="s">
        <v>55</v>
      </c>
      <c r="E29" s="39" t="s">
        <v>5</v>
      </c>
    </row>
    <row r="30" spans="1:5" ht="38.25">
      <c r="A30" s="35" t="s">
        <v>56</v>
      </c>
      <c r="E30" s="40" t="s">
        <v>1511</v>
      </c>
    </row>
    <row r="31" spans="1:5" ht="63.75">
      <c r="A31" t="s">
        <v>58</v>
      </c>
      <c r="E31" s="39" t="s">
        <v>402</v>
      </c>
    </row>
    <row r="32" spans="1:16" ht="12.75">
      <c r="A32" t="s">
        <v>49</v>
      </c>
      <c s="34" t="s">
        <v>75</v>
      </c>
      <c s="34" t="s">
        <v>1512</v>
      </c>
      <c s="35" t="s">
        <v>5</v>
      </c>
      <c s="6" t="s">
        <v>1513</v>
      </c>
      <c s="36" t="s">
        <v>78</v>
      </c>
      <c s="37">
        <v>232</v>
      </c>
      <c s="36">
        <v>0</v>
      </c>
      <c s="36">
        <f>ROUND(G32*H32,6)</f>
      </c>
      <c r="L32" s="38">
        <v>0</v>
      </c>
      <c s="32">
        <f>ROUND(ROUND(L32,2)*ROUND(G32,3),2)</f>
      </c>
      <c s="36" t="s">
        <v>399</v>
      </c>
      <c>
        <f>(M32*21)/100</f>
      </c>
      <c t="s">
        <v>27</v>
      </c>
    </row>
    <row r="33" spans="1:5" ht="12.75">
      <c r="A33" s="35" t="s">
        <v>55</v>
      </c>
      <c r="E33" s="39" t="s">
        <v>5</v>
      </c>
    </row>
    <row r="34" spans="1:5" ht="38.25">
      <c r="A34" s="35" t="s">
        <v>56</v>
      </c>
      <c r="E34" s="40" t="s">
        <v>1514</v>
      </c>
    </row>
    <row r="35" spans="1:5" ht="63.75">
      <c r="A35" t="s">
        <v>58</v>
      </c>
      <c r="E35" s="39" t="s">
        <v>402</v>
      </c>
    </row>
    <row r="36" spans="1:16" ht="12.75">
      <c r="A36" t="s">
        <v>49</v>
      </c>
      <c s="34" t="s">
        <v>80</v>
      </c>
      <c s="34" t="s">
        <v>1515</v>
      </c>
      <c s="35" t="s">
        <v>5</v>
      </c>
      <c s="6" t="s">
        <v>1516</v>
      </c>
      <c s="36" t="s">
        <v>88</v>
      </c>
      <c s="37">
        <v>445</v>
      </c>
      <c s="36">
        <v>0</v>
      </c>
      <c s="36">
        <f>ROUND(G36*H36,6)</f>
      </c>
      <c r="L36" s="38">
        <v>0</v>
      </c>
      <c s="32">
        <f>ROUND(ROUND(L36,2)*ROUND(G36,3),2)</f>
      </c>
      <c s="36" t="s">
        <v>399</v>
      </c>
      <c>
        <f>(M36*21)/100</f>
      </c>
      <c t="s">
        <v>27</v>
      </c>
    </row>
    <row r="37" spans="1:5" ht="12.75">
      <c r="A37" s="35" t="s">
        <v>55</v>
      </c>
      <c r="E37" s="39" t="s">
        <v>5</v>
      </c>
    </row>
    <row r="38" spans="1:5" ht="38.25">
      <c r="A38" s="35" t="s">
        <v>56</v>
      </c>
      <c r="E38" s="40" t="s">
        <v>1517</v>
      </c>
    </row>
    <row r="39" spans="1:5" ht="63.75">
      <c r="A39" t="s">
        <v>58</v>
      </c>
      <c r="E39" s="39" t="s">
        <v>402</v>
      </c>
    </row>
    <row r="40" spans="1:16" ht="12.75">
      <c r="A40" t="s">
        <v>49</v>
      </c>
      <c s="34" t="s">
        <v>85</v>
      </c>
      <c s="34" t="s">
        <v>407</v>
      </c>
      <c s="35" t="s">
        <v>5</v>
      </c>
      <c s="6" t="s">
        <v>408</v>
      </c>
      <c s="36" t="s">
        <v>68</v>
      </c>
      <c s="37">
        <v>29.2</v>
      </c>
      <c s="36">
        <v>0</v>
      </c>
      <c s="36">
        <f>ROUND(G40*H40,6)</f>
      </c>
      <c r="L40" s="38">
        <v>0</v>
      </c>
      <c s="32">
        <f>ROUND(ROUND(L40,2)*ROUND(G40,3),2)</f>
      </c>
      <c s="36" t="s">
        <v>399</v>
      </c>
      <c>
        <f>(M40*21)/100</f>
      </c>
      <c t="s">
        <v>27</v>
      </c>
    </row>
    <row r="41" spans="1:5" ht="38.25">
      <c r="A41" s="35" t="s">
        <v>55</v>
      </c>
      <c r="E41" s="39" t="s">
        <v>1518</v>
      </c>
    </row>
    <row r="42" spans="1:5" ht="38.25">
      <c r="A42" s="35" t="s">
        <v>56</v>
      </c>
      <c r="E42" s="40" t="s">
        <v>1519</v>
      </c>
    </row>
    <row r="43" spans="1:5" ht="242.25">
      <c r="A43" t="s">
        <v>58</v>
      </c>
      <c r="E43" s="39" t="s">
        <v>411</v>
      </c>
    </row>
    <row r="44" spans="1:16" ht="12.75">
      <c r="A44" t="s">
        <v>49</v>
      </c>
      <c s="34" t="s">
        <v>91</v>
      </c>
      <c s="34" t="s">
        <v>418</v>
      </c>
      <c s="35" t="s">
        <v>5</v>
      </c>
      <c s="6" t="s">
        <v>419</v>
      </c>
      <c s="36" t="s">
        <v>88</v>
      </c>
      <c s="37">
        <v>292</v>
      </c>
      <c s="36">
        <v>0</v>
      </c>
      <c s="36">
        <f>ROUND(G44*H44,6)</f>
      </c>
      <c r="L44" s="38">
        <v>0</v>
      </c>
      <c s="32">
        <f>ROUND(ROUND(L44,2)*ROUND(G44,3),2)</f>
      </c>
      <c s="36" t="s">
        <v>399</v>
      </c>
      <c>
        <f>(M44*21)/100</f>
      </c>
      <c t="s">
        <v>27</v>
      </c>
    </row>
    <row r="45" spans="1:5" ht="12.75">
      <c r="A45" s="35" t="s">
        <v>55</v>
      </c>
      <c r="E45" s="39" t="s">
        <v>1520</v>
      </c>
    </row>
    <row r="46" spans="1:5" ht="38.25">
      <c r="A46" s="35" t="s">
        <v>56</v>
      </c>
      <c r="E46" s="40" t="s">
        <v>1521</v>
      </c>
    </row>
    <row r="47" spans="1:5" ht="25.5">
      <c r="A47" t="s">
        <v>58</v>
      </c>
      <c r="E47" s="39" t="s">
        <v>421</v>
      </c>
    </row>
    <row r="48" spans="1:16" ht="12.75">
      <c r="A48" t="s">
        <v>49</v>
      </c>
      <c s="34" t="s">
        <v>95</v>
      </c>
      <c s="34" t="s">
        <v>600</v>
      </c>
      <c s="35" t="s">
        <v>5</v>
      </c>
      <c s="6" t="s">
        <v>601</v>
      </c>
      <c s="36" t="s">
        <v>88</v>
      </c>
      <c s="37">
        <v>380</v>
      </c>
      <c s="36">
        <v>0</v>
      </c>
      <c s="36">
        <f>ROUND(G48*H48,6)</f>
      </c>
      <c r="L48" s="38">
        <v>0</v>
      </c>
      <c s="32">
        <f>ROUND(ROUND(L48,2)*ROUND(G48,3),2)</f>
      </c>
      <c s="36" t="s">
        <v>399</v>
      </c>
      <c>
        <f>(M48*21)/100</f>
      </c>
      <c t="s">
        <v>27</v>
      </c>
    </row>
    <row r="49" spans="1:5" ht="12.75">
      <c r="A49" s="35" t="s">
        <v>55</v>
      </c>
      <c r="E49" s="39" t="s">
        <v>5</v>
      </c>
    </row>
    <row r="50" spans="1:5" ht="38.25">
      <c r="A50" s="35" t="s">
        <v>56</v>
      </c>
      <c r="E50" s="40" t="s">
        <v>1522</v>
      </c>
    </row>
    <row r="51" spans="1:5" ht="25.5">
      <c r="A51" t="s">
        <v>58</v>
      </c>
      <c r="E51" s="39" t="s">
        <v>603</v>
      </c>
    </row>
    <row r="52" spans="1:16" ht="12.75">
      <c r="A52" t="s">
        <v>49</v>
      </c>
      <c s="34" t="s">
        <v>99</v>
      </c>
      <c s="34" t="s">
        <v>609</v>
      </c>
      <c s="35" t="s">
        <v>5</v>
      </c>
      <c s="6" t="s">
        <v>610</v>
      </c>
      <c s="36" t="s">
        <v>68</v>
      </c>
      <c s="37">
        <v>38</v>
      </c>
      <c s="36">
        <v>0</v>
      </c>
      <c s="36">
        <f>ROUND(G52*H52,6)</f>
      </c>
      <c r="L52" s="38">
        <v>0</v>
      </c>
      <c s="32">
        <f>ROUND(ROUND(L52,2)*ROUND(G52,3),2)</f>
      </c>
      <c s="36" t="s">
        <v>54</v>
      </c>
      <c>
        <f>(M52*21)/100</f>
      </c>
      <c t="s">
        <v>27</v>
      </c>
    </row>
    <row r="53" spans="1:5" ht="12.75">
      <c r="A53" s="35" t="s">
        <v>55</v>
      </c>
      <c r="E53" s="39" t="s">
        <v>1523</v>
      </c>
    </row>
    <row r="54" spans="1:5" ht="38.25">
      <c r="A54" s="35" t="s">
        <v>56</v>
      </c>
      <c r="E54" s="40" t="s">
        <v>1524</v>
      </c>
    </row>
    <row r="55" spans="1:5" ht="63.75">
      <c r="A55" t="s">
        <v>58</v>
      </c>
      <c r="E55" s="39" t="s">
        <v>1525</v>
      </c>
    </row>
    <row r="56" spans="1:16" ht="12.75">
      <c r="A56" t="s">
        <v>49</v>
      </c>
      <c s="34" t="s">
        <v>103</v>
      </c>
      <c s="34" t="s">
        <v>609</v>
      </c>
      <c s="35" t="s">
        <v>50</v>
      </c>
      <c s="6" t="s">
        <v>1526</v>
      </c>
      <c s="36" t="s">
        <v>212</v>
      </c>
      <c s="37">
        <v>399</v>
      </c>
      <c s="36">
        <v>0</v>
      </c>
      <c s="36">
        <f>ROUND(G56*H56,6)</f>
      </c>
      <c r="L56" s="38">
        <v>0</v>
      </c>
      <c s="32">
        <f>ROUND(ROUND(L56,2)*ROUND(G56,3),2)</f>
      </c>
      <c s="36" t="s">
        <v>54</v>
      </c>
      <c>
        <f>(M56*21)/100</f>
      </c>
      <c t="s">
        <v>27</v>
      </c>
    </row>
    <row r="57" spans="1:5" ht="63.75">
      <c r="A57" s="35" t="s">
        <v>55</v>
      </c>
      <c r="E57" s="39" t="s">
        <v>1527</v>
      </c>
    </row>
    <row r="58" spans="1:5" ht="38.25">
      <c r="A58" s="35" t="s">
        <v>56</v>
      </c>
      <c r="E58" s="40" t="s">
        <v>1528</v>
      </c>
    </row>
    <row r="59" spans="1:5" ht="38.25">
      <c r="A59" t="s">
        <v>58</v>
      </c>
      <c r="E59" s="39" t="s">
        <v>1529</v>
      </c>
    </row>
    <row r="60" spans="1:16" ht="12.75">
      <c r="A60" t="s">
        <v>49</v>
      </c>
      <c s="34" t="s">
        <v>108</v>
      </c>
      <c s="34" t="s">
        <v>1530</v>
      </c>
      <c s="35" t="s">
        <v>5</v>
      </c>
      <c s="6" t="s">
        <v>1531</v>
      </c>
      <c s="36" t="s">
        <v>88</v>
      </c>
      <c s="37">
        <v>380</v>
      </c>
      <c s="36">
        <v>0</v>
      </c>
      <c s="36">
        <f>ROUND(G60*H60,6)</f>
      </c>
      <c r="L60" s="38">
        <v>0</v>
      </c>
      <c s="32">
        <f>ROUND(ROUND(L60,2)*ROUND(G60,3),2)</f>
      </c>
      <c s="36" t="s">
        <v>54</v>
      </c>
      <c>
        <f>(M60*21)/100</f>
      </c>
      <c t="s">
        <v>27</v>
      </c>
    </row>
    <row r="61" spans="1:5" ht="12.75">
      <c r="A61" s="35" t="s">
        <v>55</v>
      </c>
      <c r="E61" s="39" t="s">
        <v>5</v>
      </c>
    </row>
    <row r="62" spans="1:5" ht="38.25">
      <c r="A62" s="35" t="s">
        <v>56</v>
      </c>
      <c r="E62" s="40" t="s">
        <v>1522</v>
      </c>
    </row>
    <row r="63" spans="1:5" ht="25.5">
      <c r="A63" t="s">
        <v>58</v>
      </c>
      <c r="E63" s="39" t="s">
        <v>1532</v>
      </c>
    </row>
    <row r="64" spans="1:16" ht="12.75">
      <c r="A64" t="s">
        <v>49</v>
      </c>
      <c s="34" t="s">
        <v>113</v>
      </c>
      <c s="34" t="s">
        <v>1533</v>
      </c>
      <c s="35" t="s">
        <v>5</v>
      </c>
      <c s="6" t="s">
        <v>1534</v>
      </c>
      <c s="36" t="s">
        <v>88</v>
      </c>
      <c s="37">
        <v>380</v>
      </c>
      <c s="36">
        <v>0</v>
      </c>
      <c s="36">
        <f>ROUND(G64*H64,6)</f>
      </c>
      <c r="L64" s="38">
        <v>0</v>
      </c>
      <c s="32">
        <f>ROUND(ROUND(L64,2)*ROUND(G64,3),2)</f>
      </c>
      <c s="36" t="s">
        <v>54</v>
      </c>
      <c>
        <f>(M64*21)/100</f>
      </c>
      <c t="s">
        <v>27</v>
      </c>
    </row>
    <row r="65" spans="1:5" ht="12.75">
      <c r="A65" s="35" t="s">
        <v>55</v>
      </c>
      <c r="E65" s="39" t="s">
        <v>1535</v>
      </c>
    </row>
    <row r="66" spans="1:5" ht="38.25">
      <c r="A66" s="35" t="s">
        <v>56</v>
      </c>
      <c r="E66" s="40" t="s">
        <v>1522</v>
      </c>
    </row>
    <row r="67" spans="1:5" ht="12.75">
      <c r="A67" t="s">
        <v>58</v>
      </c>
      <c r="E67" s="39" t="s">
        <v>1536</v>
      </c>
    </row>
    <row r="68" spans="1:13" ht="12.75">
      <c r="A68" t="s">
        <v>46</v>
      </c>
      <c r="C68" s="31" t="s">
        <v>71</v>
      </c>
      <c r="E68" s="33" t="s">
        <v>431</v>
      </c>
      <c r="J68" s="32">
        <f>0</f>
      </c>
      <c s="32">
        <f>0</f>
      </c>
      <c s="32">
        <f>0+L69+L73+L77+L81+L85+L89+L93</f>
      </c>
      <c s="32">
        <f>0+M69+M73+M77+M81+M85+M89+M93</f>
      </c>
    </row>
    <row r="69" spans="1:16" ht="12.75">
      <c r="A69" t="s">
        <v>49</v>
      </c>
      <c s="34" t="s">
        <v>116</v>
      </c>
      <c s="34" t="s">
        <v>1537</v>
      </c>
      <c s="35" t="s">
        <v>5</v>
      </c>
      <c s="6" t="s">
        <v>1538</v>
      </c>
      <c s="36" t="s">
        <v>88</v>
      </c>
      <c s="37">
        <v>292</v>
      </c>
      <c s="36">
        <v>0</v>
      </c>
      <c s="36">
        <f>ROUND(G69*H69,6)</f>
      </c>
      <c r="L69" s="38">
        <v>0</v>
      </c>
      <c s="32">
        <f>ROUND(ROUND(L69,2)*ROUND(G69,3),2)</f>
      </c>
      <c s="36" t="s">
        <v>399</v>
      </c>
      <c>
        <f>(M69*21)/100</f>
      </c>
      <c t="s">
        <v>27</v>
      </c>
    </row>
    <row r="70" spans="1:5" ht="12.75">
      <c r="A70" s="35" t="s">
        <v>55</v>
      </c>
      <c r="E70" s="39" t="s">
        <v>1539</v>
      </c>
    </row>
    <row r="71" spans="1:5" ht="38.25">
      <c r="A71" s="35" t="s">
        <v>56</v>
      </c>
      <c r="E71" s="40" t="s">
        <v>1521</v>
      </c>
    </row>
    <row r="72" spans="1:5" ht="38.25">
      <c r="A72" t="s">
        <v>58</v>
      </c>
      <c r="E72" s="39" t="s">
        <v>1540</v>
      </c>
    </row>
    <row r="73" spans="1:16" ht="12.75">
      <c r="A73" t="s">
        <v>49</v>
      </c>
      <c s="34" t="s">
        <v>120</v>
      </c>
      <c s="34" t="s">
        <v>1541</v>
      </c>
      <c s="35" t="s">
        <v>5</v>
      </c>
      <c s="6" t="s">
        <v>1542</v>
      </c>
      <c s="36" t="s">
        <v>88</v>
      </c>
      <c s="37">
        <v>445</v>
      </c>
      <c s="36">
        <v>0</v>
      </c>
      <c s="36">
        <f>ROUND(G73*H73,6)</f>
      </c>
      <c r="L73" s="38">
        <v>0</v>
      </c>
      <c s="32">
        <f>ROUND(ROUND(L73,2)*ROUND(G73,3),2)</f>
      </c>
      <c s="36" t="s">
        <v>399</v>
      </c>
      <c>
        <f>(M73*21)/100</f>
      </c>
      <c t="s">
        <v>27</v>
      </c>
    </row>
    <row r="74" spans="1:5" ht="12.75">
      <c r="A74" s="35" t="s">
        <v>55</v>
      </c>
      <c r="E74" s="39" t="s">
        <v>5</v>
      </c>
    </row>
    <row r="75" spans="1:5" ht="38.25">
      <c r="A75" s="35" t="s">
        <v>56</v>
      </c>
      <c r="E75" s="40" t="s">
        <v>1517</v>
      </c>
    </row>
    <row r="76" spans="1:5" ht="38.25">
      <c r="A76" t="s">
        <v>58</v>
      </c>
      <c r="E76" s="39" t="s">
        <v>1543</v>
      </c>
    </row>
    <row r="77" spans="1:16" ht="12.75">
      <c r="A77" t="s">
        <v>49</v>
      </c>
      <c s="34" t="s">
        <v>123</v>
      </c>
      <c s="34" t="s">
        <v>1544</v>
      </c>
      <c s="35" t="s">
        <v>5</v>
      </c>
      <c s="6" t="s">
        <v>1545</v>
      </c>
      <c s="36" t="s">
        <v>88</v>
      </c>
      <c s="37">
        <v>445</v>
      </c>
      <c s="36">
        <v>0</v>
      </c>
      <c s="36">
        <f>ROUND(G77*H77,6)</f>
      </c>
      <c r="L77" s="38">
        <v>0</v>
      </c>
      <c s="32">
        <f>ROUND(ROUND(L77,2)*ROUND(G77,3),2)</f>
      </c>
      <c s="36" t="s">
        <v>399</v>
      </c>
      <c>
        <f>(M77*21)/100</f>
      </c>
      <c t="s">
        <v>27</v>
      </c>
    </row>
    <row r="78" spans="1:5" ht="12.75">
      <c r="A78" s="35" t="s">
        <v>55</v>
      </c>
      <c r="E78" s="39" t="s">
        <v>5</v>
      </c>
    </row>
    <row r="79" spans="1:5" ht="38.25">
      <c r="A79" s="35" t="s">
        <v>56</v>
      </c>
      <c r="E79" s="40" t="s">
        <v>1517</v>
      </c>
    </row>
    <row r="80" spans="1:5" ht="89.25">
      <c r="A80" t="s">
        <v>58</v>
      </c>
      <c r="E80" s="39" t="s">
        <v>699</v>
      </c>
    </row>
    <row r="81" spans="1:16" ht="12.75">
      <c r="A81" t="s">
        <v>49</v>
      </c>
      <c s="34" t="s">
        <v>128</v>
      </c>
      <c s="34" t="s">
        <v>1546</v>
      </c>
      <c s="35" t="s">
        <v>5</v>
      </c>
      <c s="6" t="s">
        <v>1547</v>
      </c>
      <c s="36" t="s">
        <v>88</v>
      </c>
      <c s="37">
        <v>263</v>
      </c>
      <c s="36">
        <v>0</v>
      </c>
      <c s="36">
        <f>ROUND(G81*H81,6)</f>
      </c>
      <c r="L81" s="38">
        <v>0</v>
      </c>
      <c s="32">
        <f>ROUND(ROUND(L81,2)*ROUND(G81,3),2)</f>
      </c>
      <c s="36" t="s">
        <v>399</v>
      </c>
      <c>
        <f>(M81*21)/100</f>
      </c>
      <c t="s">
        <v>27</v>
      </c>
    </row>
    <row r="82" spans="1:5" ht="12.75">
      <c r="A82" s="35" t="s">
        <v>55</v>
      </c>
      <c r="E82" s="39" t="s">
        <v>5</v>
      </c>
    </row>
    <row r="83" spans="1:5" ht="38.25">
      <c r="A83" s="35" t="s">
        <v>56</v>
      </c>
      <c r="E83" s="40" t="s">
        <v>1548</v>
      </c>
    </row>
    <row r="84" spans="1:5" ht="114.75">
      <c r="A84" t="s">
        <v>58</v>
      </c>
      <c r="E84" s="39" t="s">
        <v>704</v>
      </c>
    </row>
    <row r="85" spans="1:16" ht="25.5">
      <c r="A85" t="s">
        <v>49</v>
      </c>
      <c s="34" t="s">
        <v>131</v>
      </c>
      <c s="34" t="s">
        <v>1549</v>
      </c>
      <c s="35" t="s">
        <v>5</v>
      </c>
      <c s="6" t="s">
        <v>1550</v>
      </c>
      <c s="36" t="s">
        <v>88</v>
      </c>
      <c s="37">
        <v>13.15</v>
      </c>
      <c s="36">
        <v>0</v>
      </c>
      <c s="36">
        <f>ROUND(G85*H85,6)</f>
      </c>
      <c r="L85" s="38">
        <v>0</v>
      </c>
      <c s="32">
        <f>ROUND(ROUND(L85,2)*ROUND(G85,3),2)</f>
      </c>
      <c s="36" t="s">
        <v>399</v>
      </c>
      <c>
        <f>(M85*21)/100</f>
      </c>
      <c t="s">
        <v>27</v>
      </c>
    </row>
    <row r="86" spans="1:5" ht="12.75">
      <c r="A86" s="35" t="s">
        <v>55</v>
      </c>
      <c r="E86" s="39" t="s">
        <v>1551</v>
      </c>
    </row>
    <row r="87" spans="1:5" ht="38.25">
      <c r="A87" s="35" t="s">
        <v>56</v>
      </c>
      <c r="E87" s="40" t="s">
        <v>1552</v>
      </c>
    </row>
    <row r="88" spans="1:5" ht="114.75">
      <c r="A88" t="s">
        <v>58</v>
      </c>
      <c r="E88" s="39" t="s">
        <v>704</v>
      </c>
    </row>
    <row r="89" spans="1:16" ht="12.75">
      <c r="A89" t="s">
        <v>49</v>
      </c>
      <c s="34" t="s">
        <v>136</v>
      </c>
      <c s="34" t="s">
        <v>1553</v>
      </c>
      <c s="35" t="s">
        <v>5</v>
      </c>
      <c s="6" t="s">
        <v>1554</v>
      </c>
      <c s="36" t="s">
        <v>88</v>
      </c>
      <c s="37">
        <v>29</v>
      </c>
      <c s="36">
        <v>0</v>
      </c>
      <c s="36">
        <f>ROUND(G89*H89,6)</f>
      </c>
      <c r="L89" s="38">
        <v>0</v>
      </c>
      <c s="32">
        <f>ROUND(ROUND(L89,2)*ROUND(G89,3),2)</f>
      </c>
      <c s="36" t="s">
        <v>399</v>
      </c>
      <c>
        <f>(M89*21)/100</f>
      </c>
      <c t="s">
        <v>27</v>
      </c>
    </row>
    <row r="90" spans="1:5" ht="38.25">
      <c r="A90" s="35" t="s">
        <v>55</v>
      </c>
      <c r="E90" s="39" t="s">
        <v>1555</v>
      </c>
    </row>
    <row r="91" spans="1:5" ht="38.25">
      <c r="A91" s="35" t="s">
        <v>56</v>
      </c>
      <c r="E91" s="40" t="s">
        <v>1556</v>
      </c>
    </row>
    <row r="92" spans="1:5" ht="76.5">
      <c r="A92" t="s">
        <v>58</v>
      </c>
      <c r="E92" s="39" t="s">
        <v>1557</v>
      </c>
    </row>
    <row r="93" spans="1:16" ht="12.75">
      <c r="A93" t="s">
        <v>49</v>
      </c>
      <c s="34" t="s">
        <v>140</v>
      </c>
      <c s="34" t="s">
        <v>705</v>
      </c>
      <c s="35" t="s">
        <v>5</v>
      </c>
      <c s="6" t="s">
        <v>706</v>
      </c>
      <c s="36" t="s">
        <v>78</v>
      </c>
      <c s="37">
        <v>30</v>
      </c>
      <c s="36">
        <v>0</v>
      </c>
      <c s="36">
        <f>ROUND(G93*H93,6)</f>
      </c>
      <c r="L93" s="38">
        <v>0</v>
      </c>
      <c s="32">
        <f>ROUND(ROUND(L93,2)*ROUND(G93,3),2)</f>
      </c>
      <c s="36" t="s">
        <v>399</v>
      </c>
      <c>
        <f>(M93*21)/100</f>
      </c>
      <c t="s">
        <v>27</v>
      </c>
    </row>
    <row r="94" spans="1:5" ht="12.75">
      <c r="A94" s="35" t="s">
        <v>55</v>
      </c>
      <c r="E94" s="39" t="s">
        <v>5</v>
      </c>
    </row>
    <row r="95" spans="1:5" ht="38.25">
      <c r="A95" s="35" t="s">
        <v>56</v>
      </c>
      <c r="E95" s="40" t="s">
        <v>708</v>
      </c>
    </row>
    <row r="96" spans="1:5" ht="25.5">
      <c r="A96" t="s">
        <v>58</v>
      </c>
      <c r="E96" s="39" t="s">
        <v>709</v>
      </c>
    </row>
    <row r="97" spans="1:13" ht="12.75">
      <c r="A97" t="s">
        <v>46</v>
      </c>
      <c r="C97" s="31" t="s">
        <v>85</v>
      </c>
      <c r="E97" s="33" t="s">
        <v>446</v>
      </c>
      <c r="J97" s="32">
        <f>0</f>
      </c>
      <c s="32">
        <f>0</f>
      </c>
      <c s="32">
        <f>0+L98</f>
      </c>
      <c s="32">
        <f>0+M98</f>
      </c>
    </row>
    <row r="98" spans="1:16" ht="12.75">
      <c r="A98" t="s">
        <v>49</v>
      </c>
      <c s="34" t="s">
        <v>232</v>
      </c>
      <c s="34" t="s">
        <v>1558</v>
      </c>
      <c s="35" t="s">
        <v>5</v>
      </c>
      <c s="6" t="s">
        <v>1559</v>
      </c>
      <c s="36" t="s">
        <v>126</v>
      </c>
      <c s="37">
        <v>6</v>
      </c>
      <c s="36">
        <v>0</v>
      </c>
      <c s="36">
        <f>ROUND(G98*H98,6)</f>
      </c>
      <c r="L98" s="38">
        <v>0</v>
      </c>
      <c s="32">
        <f>ROUND(ROUND(L98,2)*ROUND(G98,3),2)</f>
      </c>
      <c s="36" t="s">
        <v>399</v>
      </c>
      <c>
        <f>(M98*21)/100</f>
      </c>
      <c t="s">
        <v>27</v>
      </c>
    </row>
    <row r="99" spans="1:5" ht="12.75">
      <c r="A99" s="35" t="s">
        <v>55</v>
      </c>
      <c r="E99" s="39" t="s">
        <v>1560</v>
      </c>
    </row>
    <row r="100" spans="1:5" ht="38.25">
      <c r="A100" s="35" t="s">
        <v>56</v>
      </c>
      <c r="E100" s="40" t="s">
        <v>1561</v>
      </c>
    </row>
    <row r="101" spans="1:5" ht="25.5">
      <c r="A101" t="s">
        <v>58</v>
      </c>
      <c r="E101" s="39" t="s">
        <v>1562</v>
      </c>
    </row>
    <row r="102" spans="1:13" ht="12.75">
      <c r="A102" t="s">
        <v>46</v>
      </c>
      <c r="C102" s="31" t="s">
        <v>91</v>
      </c>
      <c r="E102" s="33" t="s">
        <v>457</v>
      </c>
      <c r="J102" s="32">
        <f>0</f>
      </c>
      <c s="32">
        <f>0</f>
      </c>
      <c s="32">
        <f>0+L103+L107+L111</f>
      </c>
      <c s="32">
        <f>0+M103+M107+M111</f>
      </c>
    </row>
    <row r="103" spans="1:16" ht="12.75">
      <c r="A103" t="s">
        <v>49</v>
      </c>
      <c s="34" t="s">
        <v>237</v>
      </c>
      <c s="34" t="s">
        <v>735</v>
      </c>
      <c s="35" t="s">
        <v>5</v>
      </c>
      <c s="6" t="s">
        <v>736</v>
      </c>
      <c s="36" t="s">
        <v>78</v>
      </c>
      <c s="37">
        <v>176</v>
      </c>
      <c s="36">
        <v>0</v>
      </c>
      <c s="36">
        <f>ROUND(G103*H103,6)</f>
      </c>
      <c r="L103" s="38">
        <v>0</v>
      </c>
      <c s="32">
        <f>ROUND(ROUND(L103,2)*ROUND(G103,3),2)</f>
      </c>
      <c s="36" t="s">
        <v>399</v>
      </c>
      <c>
        <f>(M103*21)/100</f>
      </c>
      <c t="s">
        <v>27</v>
      </c>
    </row>
    <row r="104" spans="1:5" ht="12.75">
      <c r="A104" s="35" t="s">
        <v>55</v>
      </c>
      <c r="E104" s="39" t="s">
        <v>1563</v>
      </c>
    </row>
    <row r="105" spans="1:5" ht="38.25">
      <c r="A105" s="35" t="s">
        <v>56</v>
      </c>
      <c r="E105" s="40" t="s">
        <v>1564</v>
      </c>
    </row>
    <row r="106" spans="1:5" ht="25.5">
      <c r="A106" t="s">
        <v>58</v>
      </c>
      <c r="E106" s="39" t="s">
        <v>738</v>
      </c>
    </row>
    <row r="107" spans="1:16" ht="12.75">
      <c r="A107" t="s">
        <v>49</v>
      </c>
      <c s="34" t="s">
        <v>243</v>
      </c>
      <c s="34" t="s">
        <v>1565</v>
      </c>
      <c s="35" t="s">
        <v>5</v>
      </c>
      <c s="6" t="s">
        <v>1566</v>
      </c>
      <c s="36" t="s">
        <v>78</v>
      </c>
      <c s="37">
        <v>116</v>
      </c>
      <c s="36">
        <v>0</v>
      </c>
      <c s="36">
        <f>ROUND(G107*H107,6)</f>
      </c>
      <c r="L107" s="38">
        <v>0</v>
      </c>
      <c s="32">
        <f>ROUND(ROUND(L107,2)*ROUND(G107,3),2)</f>
      </c>
      <c s="36" t="s">
        <v>399</v>
      </c>
      <c>
        <f>(M107*21)/100</f>
      </c>
      <c t="s">
        <v>27</v>
      </c>
    </row>
    <row r="108" spans="1:5" ht="12.75">
      <c r="A108" s="35" t="s">
        <v>55</v>
      </c>
      <c r="E108" s="39" t="s">
        <v>5</v>
      </c>
    </row>
    <row r="109" spans="1:5" ht="38.25">
      <c r="A109" s="35" t="s">
        <v>56</v>
      </c>
      <c r="E109" s="40" t="s">
        <v>1567</v>
      </c>
    </row>
    <row r="110" spans="1:5" ht="25.5">
      <c r="A110" t="s">
        <v>58</v>
      </c>
      <c r="E110" s="39" t="s">
        <v>738</v>
      </c>
    </row>
    <row r="111" spans="1:16" ht="12.75">
      <c r="A111" t="s">
        <v>49</v>
      </c>
      <c s="34" t="s">
        <v>247</v>
      </c>
      <c s="34" t="s">
        <v>739</v>
      </c>
      <c s="35" t="s">
        <v>5</v>
      </c>
      <c s="6" t="s">
        <v>740</v>
      </c>
      <c s="36" t="s">
        <v>78</v>
      </c>
      <c s="37">
        <v>30</v>
      </c>
      <c s="36">
        <v>0</v>
      </c>
      <c s="36">
        <f>ROUND(G111*H111,6)</f>
      </c>
      <c r="L111" s="38">
        <v>0</v>
      </c>
      <c s="32">
        <f>ROUND(ROUND(L111,2)*ROUND(G111,3),2)</f>
      </c>
      <c s="36" t="s">
        <v>399</v>
      </c>
      <c>
        <f>(M111*21)/100</f>
      </c>
      <c t="s">
        <v>27</v>
      </c>
    </row>
    <row r="112" spans="1:5" ht="12.75">
      <c r="A112" s="35" t="s">
        <v>55</v>
      </c>
      <c r="E112" s="39" t="s">
        <v>5</v>
      </c>
    </row>
    <row r="113" spans="1:5" ht="38.25">
      <c r="A113" s="35" t="s">
        <v>56</v>
      </c>
      <c r="E113" s="40" t="s">
        <v>708</v>
      </c>
    </row>
    <row r="114" spans="1:5" ht="25.5">
      <c r="A114" t="s">
        <v>58</v>
      </c>
      <c r="E114" s="39" t="s">
        <v>742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3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1568</v>
      </c>
      <c s="41">
        <f>Rekapitulace!C27</f>
      </c>
      <c s="20" t="s">
        <v>0</v>
      </c>
      <c t="s">
        <v>23</v>
      </c>
      <c t="s">
        <v>27</v>
      </c>
    </row>
    <row r="4" spans="1:16" ht="32" customHeight="1">
      <c r="A4" s="24" t="s">
        <v>20</v>
      </c>
      <c s="25" t="s">
        <v>28</v>
      </c>
      <c s="27" t="s">
        <v>1568</v>
      </c>
      <c r="E4" s="26" t="s">
        <v>1569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COUNTIFS(L8:L340,"=0",A8:A340,"P")+COUNTIFS(L8:L340,"",A8:A340,"P")+SUM(Q8:Q340)</f>
      </c>
    </row>
    <row r="8" spans="1:13" ht="12.75">
      <c r="A8" t="s">
        <v>44</v>
      </c>
      <c r="C8" s="28" t="s">
        <v>1572</v>
      </c>
      <c r="E8" s="30" t="s">
        <v>1571</v>
      </c>
      <c r="J8" s="29">
        <f>0+J9+J42+J83+J212+J217+J286+J303</f>
      </c>
      <c s="29">
        <f>0+K9+K42+K83+K212+K217+K286+K303</f>
      </c>
      <c s="29">
        <f>0+L9+L42+L83+L212+L217+L286+L303</f>
      </c>
      <c s="29">
        <f>0+M9+M42+M83+M212+M217+M286+M303</f>
      </c>
    </row>
    <row r="9" spans="1:13" ht="12.75">
      <c r="A9" t="s">
        <v>46</v>
      </c>
      <c r="C9" s="31" t="s">
        <v>1573</v>
      </c>
      <c r="E9" s="33" t="s">
        <v>1574</v>
      </c>
      <c r="J9" s="32">
        <f>0</f>
      </c>
      <c s="32">
        <f>0</f>
      </c>
      <c s="32">
        <f>0+L10+L14+L18+L22+L26+L30+L34+L38</f>
      </c>
      <c s="32">
        <f>0+M10+M14+M18+M22+M26+M30+M34+M38</f>
      </c>
    </row>
    <row r="10" spans="1:16" ht="12.75">
      <c r="A10" t="s">
        <v>49</v>
      </c>
      <c s="34" t="s">
        <v>50</v>
      </c>
      <c s="34" t="s">
        <v>1575</v>
      </c>
      <c s="35" t="s">
        <v>5</v>
      </c>
      <c s="6" t="s">
        <v>1576</v>
      </c>
      <c s="36" t="s">
        <v>134</v>
      </c>
      <c s="37">
        <v>33.5</v>
      </c>
      <c s="36">
        <v>0</v>
      </c>
      <c s="36">
        <f>ROUND(G10*H10,6)</f>
      </c>
      <c r="L10" s="38">
        <v>0</v>
      </c>
      <c s="32">
        <f>ROUND(ROUND(L10,2)*ROUND(G10,3),2)</f>
      </c>
      <c s="36" t="s">
        <v>1577</v>
      </c>
      <c>
        <f>(M10*21)/100</f>
      </c>
      <c t="s">
        <v>27</v>
      </c>
    </row>
    <row r="11" spans="1:5" ht="12.75">
      <c r="A11" s="35" t="s">
        <v>55</v>
      </c>
      <c r="E11" s="39" t="s">
        <v>5</v>
      </c>
    </row>
    <row r="12" spans="1:5" ht="12.75">
      <c r="A12" s="35" t="s">
        <v>56</v>
      </c>
      <c r="E12" s="40" t="s">
        <v>1578</v>
      </c>
    </row>
    <row r="13" spans="1:5" ht="38.25">
      <c r="A13" t="s">
        <v>58</v>
      </c>
      <c r="E13" s="39" t="s">
        <v>1579</v>
      </c>
    </row>
    <row r="14" spans="1:16" ht="12.75">
      <c r="A14" t="s">
        <v>49</v>
      </c>
      <c s="34" t="s">
        <v>27</v>
      </c>
      <c s="34" t="s">
        <v>1580</v>
      </c>
      <c s="35" t="s">
        <v>5</v>
      </c>
      <c s="6" t="s">
        <v>1581</v>
      </c>
      <c s="36" t="s">
        <v>68</v>
      </c>
      <c s="37">
        <v>67.07</v>
      </c>
      <c s="36">
        <v>0</v>
      </c>
      <c s="36">
        <f>ROUND(G14*H14,6)</f>
      </c>
      <c r="L14" s="38">
        <v>0</v>
      </c>
      <c s="32">
        <f>ROUND(ROUND(L14,2)*ROUND(G14,3),2)</f>
      </c>
      <c s="36" t="s">
        <v>1577</v>
      </c>
      <c>
        <f>(M14*21)/100</f>
      </c>
      <c t="s">
        <v>27</v>
      </c>
    </row>
    <row r="15" spans="1:5" ht="12.75">
      <c r="A15" s="35" t="s">
        <v>55</v>
      </c>
      <c r="E15" s="39" t="s">
        <v>5</v>
      </c>
    </row>
    <row r="16" spans="1:5" ht="12.75">
      <c r="A16" s="35" t="s">
        <v>56</v>
      </c>
      <c r="E16" s="40" t="s">
        <v>1578</v>
      </c>
    </row>
    <row r="17" spans="1:5" ht="216.75">
      <c r="A17" t="s">
        <v>58</v>
      </c>
      <c r="E17" s="39" t="s">
        <v>1582</v>
      </c>
    </row>
    <row r="18" spans="1:16" ht="12.75">
      <c r="A18" t="s">
        <v>49</v>
      </c>
      <c s="34" t="s">
        <v>26</v>
      </c>
      <c s="34" t="s">
        <v>1583</v>
      </c>
      <c s="35" t="s">
        <v>5</v>
      </c>
      <c s="6" t="s">
        <v>1584</v>
      </c>
      <c s="36" t="s">
        <v>126</v>
      </c>
      <c s="37">
        <v>24</v>
      </c>
      <c s="36">
        <v>0</v>
      </c>
      <c s="36">
        <f>ROUND(G18*H18,6)</f>
      </c>
      <c r="L18" s="38">
        <v>0</v>
      </c>
      <c s="32">
        <f>ROUND(ROUND(L18,2)*ROUND(G18,3),2)</f>
      </c>
      <c s="36" t="s">
        <v>1577</v>
      </c>
      <c>
        <f>(M18*21)/100</f>
      </c>
      <c t="s">
        <v>27</v>
      </c>
    </row>
    <row r="19" spans="1:5" ht="12.75">
      <c r="A19" s="35" t="s">
        <v>55</v>
      </c>
      <c r="E19" s="39" t="s">
        <v>5</v>
      </c>
    </row>
    <row r="20" spans="1:5" ht="12.75">
      <c r="A20" s="35" t="s">
        <v>56</v>
      </c>
      <c r="E20" s="40" t="s">
        <v>1578</v>
      </c>
    </row>
    <row r="21" spans="1:5" ht="89.25">
      <c r="A21" t="s">
        <v>58</v>
      </c>
      <c r="E21" s="39" t="s">
        <v>1585</v>
      </c>
    </row>
    <row r="22" spans="1:16" ht="12.75">
      <c r="A22" t="s">
        <v>49</v>
      </c>
      <c s="34" t="s">
        <v>65</v>
      </c>
      <c s="34" t="s">
        <v>1586</v>
      </c>
      <c s="35" t="s">
        <v>5</v>
      </c>
      <c s="6" t="s">
        <v>1587</v>
      </c>
      <c s="36" t="s">
        <v>126</v>
      </c>
      <c s="37">
        <v>48</v>
      </c>
      <c s="36">
        <v>0</v>
      </c>
      <c s="36">
        <f>ROUND(G22*H22,6)</f>
      </c>
      <c r="L22" s="38">
        <v>0</v>
      </c>
      <c s="32">
        <f>ROUND(ROUND(L22,2)*ROUND(G22,3),2)</f>
      </c>
      <c s="36" t="s">
        <v>1577</v>
      </c>
      <c>
        <f>(M22*21)/100</f>
      </c>
      <c t="s">
        <v>27</v>
      </c>
    </row>
    <row r="23" spans="1:5" ht="12.75">
      <c r="A23" s="35" t="s">
        <v>55</v>
      </c>
      <c r="E23" s="39" t="s">
        <v>5</v>
      </c>
    </row>
    <row r="24" spans="1:5" ht="12.75">
      <c r="A24" s="35" t="s">
        <v>56</v>
      </c>
      <c r="E24" s="40" t="s">
        <v>1578</v>
      </c>
    </row>
    <row r="25" spans="1:5" ht="76.5">
      <c r="A25" t="s">
        <v>58</v>
      </c>
      <c r="E25" s="39" t="s">
        <v>1588</v>
      </c>
    </row>
    <row r="26" spans="1:16" ht="12.75">
      <c r="A26" t="s">
        <v>49</v>
      </c>
      <c s="34" t="s">
        <v>71</v>
      </c>
      <c s="34" t="s">
        <v>1589</v>
      </c>
      <c s="35" t="s">
        <v>5</v>
      </c>
      <c s="6" t="s">
        <v>1590</v>
      </c>
      <c s="36" t="s">
        <v>126</v>
      </c>
      <c s="37">
        <v>4</v>
      </c>
      <c s="36">
        <v>0</v>
      </c>
      <c s="36">
        <f>ROUND(G26*H26,6)</f>
      </c>
      <c r="L26" s="38">
        <v>0</v>
      </c>
      <c s="32">
        <f>ROUND(ROUND(L26,2)*ROUND(G26,3),2)</f>
      </c>
      <c s="36" t="s">
        <v>1577</v>
      </c>
      <c>
        <f>(M26*21)/100</f>
      </c>
      <c t="s">
        <v>27</v>
      </c>
    </row>
    <row r="27" spans="1:5" ht="12.75">
      <c r="A27" s="35" t="s">
        <v>55</v>
      </c>
      <c r="E27" s="39" t="s">
        <v>5</v>
      </c>
    </row>
    <row r="28" spans="1:5" ht="12.75">
      <c r="A28" s="35" t="s">
        <v>56</v>
      </c>
      <c r="E28" s="40" t="s">
        <v>1578</v>
      </c>
    </row>
    <row r="29" spans="1:5" ht="76.5">
      <c r="A29" t="s">
        <v>58</v>
      </c>
      <c r="E29" s="39" t="s">
        <v>1591</v>
      </c>
    </row>
    <row r="30" spans="1:16" ht="12.75">
      <c r="A30" t="s">
        <v>49</v>
      </c>
      <c s="34" t="s">
        <v>75</v>
      </c>
      <c s="34" t="s">
        <v>1592</v>
      </c>
      <c s="35" t="s">
        <v>5</v>
      </c>
      <c s="6" t="s">
        <v>1593</v>
      </c>
      <c s="36" t="s">
        <v>126</v>
      </c>
      <c s="37">
        <v>8</v>
      </c>
      <c s="36">
        <v>0</v>
      </c>
      <c s="36">
        <f>ROUND(G30*H30,6)</f>
      </c>
      <c r="L30" s="38">
        <v>0</v>
      </c>
      <c s="32">
        <f>ROUND(ROUND(L30,2)*ROUND(G30,3),2)</f>
      </c>
      <c s="36" t="s">
        <v>1577</v>
      </c>
      <c>
        <f>(M30*21)/100</f>
      </c>
      <c t="s">
        <v>27</v>
      </c>
    </row>
    <row r="31" spans="1:5" ht="12.75">
      <c r="A31" s="35" t="s">
        <v>55</v>
      </c>
      <c r="E31" s="39" t="s">
        <v>5</v>
      </c>
    </row>
    <row r="32" spans="1:5" ht="12.75">
      <c r="A32" s="35" t="s">
        <v>56</v>
      </c>
      <c r="E32" s="40" t="s">
        <v>1578</v>
      </c>
    </row>
    <row r="33" spans="1:5" ht="114.75">
      <c r="A33" t="s">
        <v>58</v>
      </c>
      <c r="E33" s="39" t="s">
        <v>1594</v>
      </c>
    </row>
    <row r="34" spans="1:16" ht="25.5">
      <c r="A34" t="s">
        <v>49</v>
      </c>
      <c s="34" t="s">
        <v>80</v>
      </c>
      <c s="34" t="s">
        <v>1595</v>
      </c>
      <c s="35" t="s">
        <v>5</v>
      </c>
      <c s="6" t="s">
        <v>1596</v>
      </c>
      <c s="36" t="s">
        <v>134</v>
      </c>
      <c s="37">
        <v>67</v>
      </c>
      <c s="36">
        <v>0</v>
      </c>
      <c s="36">
        <f>ROUND(G34*H34,6)</f>
      </c>
      <c r="L34" s="38">
        <v>0</v>
      </c>
      <c s="32">
        <f>ROUND(ROUND(L34,2)*ROUND(G34,3),2)</f>
      </c>
      <c s="36" t="s">
        <v>1577</v>
      </c>
      <c>
        <f>(M34*21)/100</f>
      </c>
      <c t="s">
        <v>27</v>
      </c>
    </row>
    <row r="35" spans="1:5" ht="12.75">
      <c r="A35" s="35" t="s">
        <v>55</v>
      </c>
      <c r="E35" s="39" t="s">
        <v>5</v>
      </c>
    </row>
    <row r="36" spans="1:5" ht="12.75">
      <c r="A36" s="35" t="s">
        <v>56</v>
      </c>
      <c r="E36" s="40" t="s">
        <v>1597</v>
      </c>
    </row>
    <row r="37" spans="1:5" ht="89.25">
      <c r="A37" t="s">
        <v>58</v>
      </c>
      <c r="E37" s="39" t="s">
        <v>1598</v>
      </c>
    </row>
    <row r="38" spans="1:16" ht="12.75">
      <c r="A38" t="s">
        <v>49</v>
      </c>
      <c s="34" t="s">
        <v>85</v>
      </c>
      <c s="34" t="s">
        <v>1599</v>
      </c>
      <c s="35" t="s">
        <v>5</v>
      </c>
      <c s="6" t="s">
        <v>1600</v>
      </c>
      <c s="36" t="s">
        <v>126</v>
      </c>
      <c s="37">
        <v>8</v>
      </c>
      <c s="36">
        <v>0</v>
      </c>
      <c s="36">
        <f>ROUND(G38*H38,6)</f>
      </c>
      <c r="L38" s="38">
        <v>0</v>
      </c>
      <c s="32">
        <f>ROUND(ROUND(L38,2)*ROUND(G38,3),2)</f>
      </c>
      <c s="36" t="s">
        <v>1577</v>
      </c>
      <c>
        <f>(M38*21)/100</f>
      </c>
      <c t="s">
        <v>27</v>
      </c>
    </row>
    <row r="39" spans="1:5" ht="12.75">
      <c r="A39" s="35" t="s">
        <v>55</v>
      </c>
      <c r="E39" s="39" t="s">
        <v>5</v>
      </c>
    </row>
    <row r="40" spans="1:5" ht="12.75">
      <c r="A40" s="35" t="s">
        <v>56</v>
      </c>
      <c r="E40" s="40" t="s">
        <v>1601</v>
      </c>
    </row>
    <row r="41" spans="1:5" ht="76.5">
      <c r="A41" t="s">
        <v>58</v>
      </c>
      <c r="E41" s="39" t="s">
        <v>1602</v>
      </c>
    </row>
    <row r="42" spans="1:13" ht="12.75">
      <c r="A42" t="s">
        <v>46</v>
      </c>
      <c r="C42" s="31" t="s">
        <v>1603</v>
      </c>
      <c r="E42" s="33" t="s">
        <v>1604</v>
      </c>
      <c r="J42" s="32">
        <f>0</f>
      </c>
      <c s="32">
        <f>0</f>
      </c>
      <c s="32">
        <f>0+L43+L47+L51+L55+L59+L63+L67+L71+L75+L79</f>
      </c>
      <c s="32">
        <f>0+M43+M47+M51+M55+M59+M63+M67+M71+M75+M79</f>
      </c>
    </row>
    <row r="43" spans="1:16" ht="25.5">
      <c r="A43" t="s">
        <v>49</v>
      </c>
      <c s="34" t="s">
        <v>91</v>
      </c>
      <c s="34" t="s">
        <v>1605</v>
      </c>
      <c s="35" t="s">
        <v>5</v>
      </c>
      <c s="6" t="s">
        <v>1606</v>
      </c>
      <c s="36" t="s">
        <v>126</v>
      </c>
      <c s="37">
        <v>3</v>
      </c>
      <c s="36">
        <v>0</v>
      </c>
      <c s="36">
        <f>ROUND(G43*H43,6)</f>
      </c>
      <c r="L43" s="38">
        <v>0</v>
      </c>
      <c s="32">
        <f>ROUND(ROUND(L43,2)*ROUND(G43,3),2)</f>
      </c>
      <c s="36" t="s">
        <v>1577</v>
      </c>
      <c>
        <f>(M43*21)/100</f>
      </c>
      <c t="s">
        <v>27</v>
      </c>
    </row>
    <row r="44" spans="1:5" ht="12.75">
      <c r="A44" s="35" t="s">
        <v>55</v>
      </c>
      <c r="E44" s="39" t="s">
        <v>5</v>
      </c>
    </row>
    <row r="45" spans="1:5" ht="12.75">
      <c r="A45" s="35" t="s">
        <v>56</v>
      </c>
      <c r="E45" s="40" t="s">
        <v>1578</v>
      </c>
    </row>
    <row r="46" spans="1:5" ht="102">
      <c r="A46" t="s">
        <v>58</v>
      </c>
      <c r="E46" s="39" t="s">
        <v>1607</v>
      </c>
    </row>
    <row r="47" spans="1:16" ht="25.5">
      <c r="A47" t="s">
        <v>49</v>
      </c>
      <c s="34" t="s">
        <v>95</v>
      </c>
      <c s="34" t="s">
        <v>1608</v>
      </c>
      <c s="35" t="s">
        <v>5</v>
      </c>
      <c s="6" t="s">
        <v>1609</v>
      </c>
      <c s="36" t="s">
        <v>126</v>
      </c>
      <c s="37">
        <v>1</v>
      </c>
      <c s="36">
        <v>0</v>
      </c>
      <c s="36">
        <f>ROUND(G47*H47,6)</f>
      </c>
      <c r="L47" s="38">
        <v>0</v>
      </c>
      <c s="32">
        <f>ROUND(ROUND(L47,2)*ROUND(G47,3),2)</f>
      </c>
      <c s="36" t="s">
        <v>1577</v>
      </c>
      <c>
        <f>(M47*21)/100</f>
      </c>
      <c t="s">
        <v>27</v>
      </c>
    </row>
    <row r="48" spans="1:5" ht="12.75">
      <c r="A48" s="35" t="s">
        <v>55</v>
      </c>
      <c r="E48" s="39" t="s">
        <v>5</v>
      </c>
    </row>
    <row r="49" spans="1:5" ht="12.75">
      <c r="A49" s="35" t="s">
        <v>56</v>
      </c>
      <c r="E49" s="40" t="s">
        <v>1578</v>
      </c>
    </row>
    <row r="50" spans="1:5" ht="102">
      <c r="A50" t="s">
        <v>58</v>
      </c>
      <c r="E50" s="39" t="s">
        <v>1607</v>
      </c>
    </row>
    <row r="51" spans="1:16" ht="12.75">
      <c r="A51" t="s">
        <v>49</v>
      </c>
      <c s="34" t="s">
        <v>99</v>
      </c>
      <c s="34" t="s">
        <v>1610</v>
      </c>
      <c s="35" t="s">
        <v>5</v>
      </c>
      <c s="6" t="s">
        <v>1611</v>
      </c>
      <c s="36" t="s">
        <v>126</v>
      </c>
      <c s="37">
        <v>3</v>
      </c>
      <c s="36">
        <v>0</v>
      </c>
      <c s="36">
        <f>ROUND(G51*H51,6)</f>
      </c>
      <c r="L51" s="38">
        <v>0</v>
      </c>
      <c s="32">
        <f>ROUND(ROUND(L51,2)*ROUND(G51,3),2)</f>
      </c>
      <c s="36" t="s">
        <v>1577</v>
      </c>
      <c>
        <f>(M51*21)/100</f>
      </c>
      <c t="s">
        <v>27</v>
      </c>
    </row>
    <row r="52" spans="1:5" ht="12.75">
      <c r="A52" s="35" t="s">
        <v>55</v>
      </c>
      <c r="E52" s="39" t="s">
        <v>5</v>
      </c>
    </row>
    <row r="53" spans="1:5" ht="12.75">
      <c r="A53" s="35" t="s">
        <v>56</v>
      </c>
      <c r="E53" s="40" t="s">
        <v>1578</v>
      </c>
    </row>
    <row r="54" spans="1:5" ht="102">
      <c r="A54" t="s">
        <v>58</v>
      </c>
      <c r="E54" s="39" t="s">
        <v>1612</v>
      </c>
    </row>
    <row r="55" spans="1:16" ht="12.75">
      <c r="A55" t="s">
        <v>49</v>
      </c>
      <c s="34" t="s">
        <v>103</v>
      </c>
      <c s="34" t="s">
        <v>1613</v>
      </c>
      <c s="35" t="s">
        <v>5</v>
      </c>
      <c s="6" t="s">
        <v>1614</v>
      </c>
      <c s="36" t="s">
        <v>126</v>
      </c>
      <c s="37">
        <v>1</v>
      </c>
      <c s="36">
        <v>0</v>
      </c>
      <c s="36">
        <f>ROUND(G55*H55,6)</f>
      </c>
      <c r="L55" s="38">
        <v>0</v>
      </c>
      <c s="32">
        <f>ROUND(ROUND(L55,2)*ROUND(G55,3),2)</f>
      </c>
      <c s="36" t="s">
        <v>1577</v>
      </c>
      <c>
        <f>(M55*21)/100</f>
      </c>
      <c t="s">
        <v>27</v>
      </c>
    </row>
    <row r="56" spans="1:5" ht="12.75">
      <c r="A56" s="35" t="s">
        <v>55</v>
      </c>
      <c r="E56" s="39" t="s">
        <v>5</v>
      </c>
    </row>
    <row r="57" spans="1:5" ht="12.75">
      <c r="A57" s="35" t="s">
        <v>56</v>
      </c>
      <c r="E57" s="40" t="s">
        <v>1578</v>
      </c>
    </row>
    <row r="58" spans="1:5" ht="102">
      <c r="A58" t="s">
        <v>58</v>
      </c>
      <c r="E58" s="39" t="s">
        <v>1612</v>
      </c>
    </row>
    <row r="59" spans="1:16" ht="12.75">
      <c r="A59" t="s">
        <v>49</v>
      </c>
      <c s="34" t="s">
        <v>108</v>
      </c>
      <c s="34" t="s">
        <v>1615</v>
      </c>
      <c s="35" t="s">
        <v>5</v>
      </c>
      <c s="6" t="s">
        <v>1616</v>
      </c>
      <c s="36" t="s">
        <v>78</v>
      </c>
      <c s="37">
        <v>16.87</v>
      </c>
      <c s="36">
        <v>0</v>
      </c>
      <c s="36">
        <f>ROUND(G59*H59,6)</f>
      </c>
      <c r="L59" s="38">
        <v>0</v>
      </c>
      <c s="32">
        <f>ROUND(ROUND(L59,2)*ROUND(G59,3),2)</f>
      </c>
      <c s="36" t="s">
        <v>1577</v>
      </c>
      <c>
        <f>(M59*21)/100</f>
      </c>
      <c t="s">
        <v>27</v>
      </c>
    </row>
    <row r="60" spans="1:5" ht="12.75">
      <c r="A60" s="35" t="s">
        <v>55</v>
      </c>
      <c r="E60" s="39" t="s">
        <v>5</v>
      </c>
    </row>
    <row r="61" spans="1:5" ht="12.75">
      <c r="A61" s="35" t="s">
        <v>56</v>
      </c>
      <c r="E61" s="40" t="s">
        <v>1578</v>
      </c>
    </row>
    <row r="62" spans="1:5" ht="102">
      <c r="A62" t="s">
        <v>58</v>
      </c>
      <c r="E62" s="39" t="s">
        <v>1617</v>
      </c>
    </row>
    <row r="63" spans="1:16" ht="12.75">
      <c r="A63" t="s">
        <v>49</v>
      </c>
      <c s="34" t="s">
        <v>113</v>
      </c>
      <c s="34" t="s">
        <v>1618</v>
      </c>
      <c s="35" t="s">
        <v>5</v>
      </c>
      <c s="6" t="s">
        <v>1619</v>
      </c>
      <c s="36" t="s">
        <v>126</v>
      </c>
      <c s="37">
        <v>1</v>
      </c>
      <c s="36">
        <v>0</v>
      </c>
      <c s="36">
        <f>ROUND(G63*H63,6)</f>
      </c>
      <c r="L63" s="38">
        <v>0</v>
      </c>
      <c s="32">
        <f>ROUND(ROUND(L63,2)*ROUND(G63,3),2)</f>
      </c>
      <c s="36" t="s">
        <v>1577</v>
      </c>
      <c>
        <f>(M63*21)/100</f>
      </c>
      <c t="s">
        <v>27</v>
      </c>
    </row>
    <row r="64" spans="1:5" ht="12.75">
      <c r="A64" s="35" t="s">
        <v>55</v>
      </c>
      <c r="E64" s="39" t="s">
        <v>5</v>
      </c>
    </row>
    <row r="65" spans="1:5" ht="12.75">
      <c r="A65" s="35" t="s">
        <v>56</v>
      </c>
      <c r="E65" s="40" t="s">
        <v>1578</v>
      </c>
    </row>
    <row r="66" spans="1:5" ht="114.75">
      <c r="A66" t="s">
        <v>58</v>
      </c>
      <c r="E66" s="39" t="s">
        <v>1620</v>
      </c>
    </row>
    <row r="67" spans="1:16" ht="25.5">
      <c r="A67" t="s">
        <v>49</v>
      </c>
      <c s="34" t="s">
        <v>116</v>
      </c>
      <c s="34" t="s">
        <v>1621</v>
      </c>
      <c s="35" t="s">
        <v>5</v>
      </c>
      <c s="6" t="s">
        <v>1622</v>
      </c>
      <c s="36" t="s">
        <v>126</v>
      </c>
      <c s="37">
        <v>1</v>
      </c>
      <c s="36">
        <v>0</v>
      </c>
      <c s="36">
        <f>ROUND(G67*H67,6)</f>
      </c>
      <c r="L67" s="38">
        <v>0</v>
      </c>
      <c s="32">
        <f>ROUND(ROUND(L67,2)*ROUND(G67,3),2)</f>
      </c>
      <c s="36" t="s">
        <v>1577</v>
      </c>
      <c>
        <f>(M67*21)/100</f>
      </c>
      <c t="s">
        <v>27</v>
      </c>
    </row>
    <row r="68" spans="1:5" ht="12.75">
      <c r="A68" s="35" t="s">
        <v>55</v>
      </c>
      <c r="E68" s="39" t="s">
        <v>5</v>
      </c>
    </row>
    <row r="69" spans="1:5" ht="12.75">
      <c r="A69" s="35" t="s">
        <v>56</v>
      </c>
      <c r="E69" s="40" t="s">
        <v>1578</v>
      </c>
    </row>
    <row r="70" spans="1:5" ht="114.75">
      <c r="A70" t="s">
        <v>58</v>
      </c>
      <c r="E70" s="39" t="s">
        <v>1620</v>
      </c>
    </row>
    <row r="71" spans="1:16" ht="25.5">
      <c r="A71" t="s">
        <v>49</v>
      </c>
      <c s="34" t="s">
        <v>120</v>
      </c>
      <c s="34" t="s">
        <v>1623</v>
      </c>
      <c s="35" t="s">
        <v>5</v>
      </c>
      <c s="6" t="s">
        <v>1624</v>
      </c>
      <c s="36" t="s">
        <v>126</v>
      </c>
      <c s="37">
        <v>1</v>
      </c>
      <c s="36">
        <v>0</v>
      </c>
      <c s="36">
        <f>ROUND(G71*H71,6)</f>
      </c>
      <c r="L71" s="38">
        <v>0</v>
      </c>
      <c s="32">
        <f>ROUND(ROUND(L71,2)*ROUND(G71,3),2)</f>
      </c>
      <c s="36" t="s">
        <v>1577</v>
      </c>
      <c>
        <f>(M71*21)/100</f>
      </c>
      <c t="s">
        <v>27</v>
      </c>
    </row>
    <row r="72" spans="1:5" ht="12.75">
      <c r="A72" s="35" t="s">
        <v>55</v>
      </c>
      <c r="E72" s="39" t="s">
        <v>5</v>
      </c>
    </row>
    <row r="73" spans="1:5" ht="12.75">
      <c r="A73" s="35" t="s">
        <v>56</v>
      </c>
      <c r="E73" s="40" t="s">
        <v>1578</v>
      </c>
    </row>
    <row r="74" spans="1:5" ht="89.25">
      <c r="A74" t="s">
        <v>58</v>
      </c>
      <c r="E74" s="39" t="s">
        <v>1625</v>
      </c>
    </row>
    <row r="75" spans="1:16" ht="25.5">
      <c r="A75" t="s">
        <v>49</v>
      </c>
      <c s="34" t="s">
        <v>123</v>
      </c>
      <c s="34" t="s">
        <v>1626</v>
      </c>
      <c s="35" t="s">
        <v>5</v>
      </c>
      <c s="6" t="s">
        <v>1627</v>
      </c>
      <c s="36" t="s">
        <v>134</v>
      </c>
      <c s="37">
        <v>10</v>
      </c>
      <c s="36">
        <v>0</v>
      </c>
      <c s="36">
        <f>ROUND(G75*H75,6)</f>
      </c>
      <c r="L75" s="38">
        <v>0</v>
      </c>
      <c s="32">
        <f>ROUND(ROUND(L75,2)*ROUND(G75,3),2)</f>
      </c>
      <c s="36" t="s">
        <v>1577</v>
      </c>
      <c>
        <f>(M75*21)/100</f>
      </c>
      <c t="s">
        <v>27</v>
      </c>
    </row>
    <row r="76" spans="1:5" ht="12.75">
      <c r="A76" s="35" t="s">
        <v>55</v>
      </c>
      <c r="E76" s="39" t="s">
        <v>5</v>
      </c>
    </row>
    <row r="77" spans="1:5" ht="12.75">
      <c r="A77" s="35" t="s">
        <v>56</v>
      </c>
      <c r="E77" s="40" t="s">
        <v>1628</v>
      </c>
    </row>
    <row r="78" spans="1:5" ht="102">
      <c r="A78" t="s">
        <v>58</v>
      </c>
      <c r="E78" s="39" t="s">
        <v>1629</v>
      </c>
    </row>
    <row r="79" spans="1:16" ht="25.5">
      <c r="A79" t="s">
        <v>49</v>
      </c>
      <c s="34" t="s">
        <v>128</v>
      </c>
      <c s="34" t="s">
        <v>1599</v>
      </c>
      <c s="35" t="s">
        <v>5</v>
      </c>
      <c s="6" t="s">
        <v>1630</v>
      </c>
      <c s="36" t="s">
        <v>126</v>
      </c>
      <c s="37">
        <v>8</v>
      </c>
      <c s="36">
        <v>0</v>
      </c>
      <c s="36">
        <f>ROUND(G79*H79,6)</f>
      </c>
      <c r="L79" s="38">
        <v>0</v>
      </c>
      <c s="32">
        <f>ROUND(ROUND(L79,2)*ROUND(G79,3),2)</f>
      </c>
      <c s="36" t="s">
        <v>1577</v>
      </c>
      <c>
        <f>(M79*21)/100</f>
      </c>
      <c t="s">
        <v>27</v>
      </c>
    </row>
    <row r="80" spans="1:5" ht="12.75">
      <c r="A80" s="35" t="s">
        <v>55</v>
      </c>
      <c r="E80" s="39" t="s">
        <v>5</v>
      </c>
    </row>
    <row r="81" spans="1:5" ht="25.5">
      <c r="A81" s="35" t="s">
        <v>56</v>
      </c>
      <c r="E81" s="40" t="s">
        <v>1631</v>
      </c>
    </row>
    <row r="82" spans="1:5" ht="76.5">
      <c r="A82" t="s">
        <v>58</v>
      </c>
      <c r="E82" s="39" t="s">
        <v>1602</v>
      </c>
    </row>
    <row r="83" spans="1:13" ht="12.75">
      <c r="A83" t="s">
        <v>46</v>
      </c>
      <c r="C83" s="31" t="s">
        <v>1632</v>
      </c>
      <c r="E83" s="33" t="s">
        <v>1633</v>
      </c>
      <c r="J83" s="32">
        <f>0</f>
      </c>
      <c s="32">
        <f>0</f>
      </c>
      <c s="32">
        <f>0+L84+L88+L92+L96+L100+L104+L108+L112+L116+L120+L124+L128+L132+L136+L140+L144+L148+L152+L156+L160+L164+L168+L172+L176+L180+L184+L188+L192+L196+L200+L204+L208</f>
      </c>
      <c s="32">
        <f>0+M84+M88+M92+M96+M100+M104+M108+M112+M116+M120+M124+M128+M132+M136+M140+M144+M148+M152+M156+M160+M164+M168+M172+M176+M180+M184+M188+M192+M196+M200+M204+M208</f>
      </c>
    </row>
    <row r="84" spans="1:16" ht="12.75">
      <c r="A84" t="s">
        <v>49</v>
      </c>
      <c s="34" t="s">
        <v>131</v>
      </c>
      <c s="34" t="s">
        <v>1634</v>
      </c>
      <c s="35" t="s">
        <v>5</v>
      </c>
      <c s="6" t="s">
        <v>1635</v>
      </c>
      <c s="36" t="s">
        <v>126</v>
      </c>
      <c s="37">
        <v>6</v>
      </c>
      <c s="36">
        <v>0</v>
      </c>
      <c s="36">
        <f>ROUND(G84*H84,6)</f>
      </c>
      <c r="L84" s="38">
        <v>0</v>
      </c>
      <c s="32">
        <f>ROUND(ROUND(L84,2)*ROUND(G84,3),2)</f>
      </c>
      <c s="36" t="s">
        <v>1577</v>
      </c>
      <c>
        <f>(M84*21)/100</f>
      </c>
      <c t="s">
        <v>27</v>
      </c>
    </row>
    <row r="85" spans="1:5" ht="12.75">
      <c r="A85" s="35" t="s">
        <v>55</v>
      </c>
      <c r="E85" s="39" t="s">
        <v>5</v>
      </c>
    </row>
    <row r="86" spans="1:5" ht="12.75">
      <c r="A86" s="35" t="s">
        <v>56</v>
      </c>
      <c r="E86" s="40" t="s">
        <v>1636</v>
      </c>
    </row>
    <row r="87" spans="1:5" ht="89.25">
      <c r="A87" t="s">
        <v>58</v>
      </c>
      <c r="E87" s="39" t="s">
        <v>1637</v>
      </c>
    </row>
    <row r="88" spans="1:16" ht="25.5">
      <c r="A88" t="s">
        <v>49</v>
      </c>
      <c s="34" t="s">
        <v>136</v>
      </c>
      <c s="34" t="s">
        <v>1638</v>
      </c>
      <c s="35" t="s">
        <v>1639</v>
      </c>
      <c s="6" t="s">
        <v>1640</v>
      </c>
      <c s="36" t="s">
        <v>126</v>
      </c>
      <c s="37">
        <v>8</v>
      </c>
      <c s="36">
        <v>0</v>
      </c>
      <c s="36">
        <f>ROUND(G88*H88,6)</f>
      </c>
      <c r="L88" s="38">
        <v>0</v>
      </c>
      <c s="32">
        <f>ROUND(ROUND(L88,2)*ROUND(G88,3),2)</f>
      </c>
      <c s="36" t="s">
        <v>1577</v>
      </c>
      <c>
        <f>(M88*21)/100</f>
      </c>
      <c t="s">
        <v>27</v>
      </c>
    </row>
    <row r="89" spans="1:5" ht="12.75">
      <c r="A89" s="35" t="s">
        <v>55</v>
      </c>
      <c r="E89" s="39" t="s">
        <v>5</v>
      </c>
    </row>
    <row r="90" spans="1:5" ht="12.75">
      <c r="A90" s="35" t="s">
        <v>56</v>
      </c>
      <c r="E90" s="40" t="s">
        <v>1636</v>
      </c>
    </row>
    <row r="91" spans="1:5" ht="89.25">
      <c r="A91" t="s">
        <v>58</v>
      </c>
      <c r="E91" s="39" t="s">
        <v>1641</v>
      </c>
    </row>
    <row r="92" spans="1:16" ht="12.75">
      <c r="A92" t="s">
        <v>49</v>
      </c>
      <c s="34" t="s">
        <v>140</v>
      </c>
      <c s="34" t="s">
        <v>1642</v>
      </c>
      <c s="35" t="s">
        <v>5</v>
      </c>
      <c s="6" t="s">
        <v>1643</v>
      </c>
      <c s="36" t="s">
        <v>126</v>
      </c>
      <c s="37">
        <v>26</v>
      </c>
      <c s="36">
        <v>0</v>
      </c>
      <c s="36">
        <f>ROUND(G92*H92,6)</f>
      </c>
      <c r="L92" s="38">
        <v>0</v>
      </c>
      <c s="32">
        <f>ROUND(ROUND(L92,2)*ROUND(G92,3),2)</f>
      </c>
      <c s="36" t="s">
        <v>1577</v>
      </c>
      <c>
        <f>(M92*21)/100</f>
      </c>
      <c t="s">
        <v>27</v>
      </c>
    </row>
    <row r="93" spans="1:5" ht="12.75">
      <c r="A93" s="35" t="s">
        <v>55</v>
      </c>
      <c r="E93" s="39" t="s">
        <v>5</v>
      </c>
    </row>
    <row r="94" spans="1:5" ht="12.75">
      <c r="A94" s="35" t="s">
        <v>56</v>
      </c>
      <c r="E94" s="40" t="s">
        <v>1636</v>
      </c>
    </row>
    <row r="95" spans="1:5" ht="89.25">
      <c r="A95" t="s">
        <v>58</v>
      </c>
      <c r="E95" s="39" t="s">
        <v>1644</v>
      </c>
    </row>
    <row r="96" spans="1:16" ht="12.75">
      <c r="A96" t="s">
        <v>49</v>
      </c>
      <c s="34" t="s">
        <v>232</v>
      </c>
      <c s="34" t="s">
        <v>1645</v>
      </c>
      <c s="35" t="s">
        <v>5</v>
      </c>
      <c s="6" t="s">
        <v>1646</v>
      </c>
      <c s="36" t="s">
        <v>126</v>
      </c>
      <c s="37">
        <v>26</v>
      </c>
      <c s="36">
        <v>0</v>
      </c>
      <c s="36">
        <f>ROUND(G96*H96,6)</f>
      </c>
      <c r="L96" s="38">
        <v>0</v>
      </c>
      <c s="32">
        <f>ROUND(ROUND(L96,2)*ROUND(G96,3),2)</f>
      </c>
      <c s="36" t="s">
        <v>1577</v>
      </c>
      <c>
        <f>(M96*21)/100</f>
      </c>
      <c t="s">
        <v>27</v>
      </c>
    </row>
    <row r="97" spans="1:5" ht="12.75">
      <c r="A97" s="35" t="s">
        <v>55</v>
      </c>
      <c r="E97" s="39" t="s">
        <v>5</v>
      </c>
    </row>
    <row r="98" spans="1:5" ht="12.75">
      <c r="A98" s="35" t="s">
        <v>56</v>
      </c>
      <c r="E98" s="40" t="s">
        <v>1636</v>
      </c>
    </row>
    <row r="99" spans="1:5" ht="89.25">
      <c r="A99" t="s">
        <v>58</v>
      </c>
      <c r="E99" s="39" t="s">
        <v>1647</v>
      </c>
    </row>
    <row r="100" spans="1:16" ht="12.75">
      <c r="A100" t="s">
        <v>49</v>
      </c>
      <c s="34" t="s">
        <v>237</v>
      </c>
      <c s="34" t="s">
        <v>1648</v>
      </c>
      <c s="35" t="s">
        <v>5</v>
      </c>
      <c s="6" t="s">
        <v>1649</v>
      </c>
      <c s="36" t="s">
        <v>126</v>
      </c>
      <c s="37">
        <v>38</v>
      </c>
      <c s="36">
        <v>0</v>
      </c>
      <c s="36">
        <f>ROUND(G100*H100,6)</f>
      </c>
      <c r="L100" s="38">
        <v>0</v>
      </c>
      <c s="32">
        <f>ROUND(ROUND(L100,2)*ROUND(G100,3),2)</f>
      </c>
      <c s="36" t="s">
        <v>1577</v>
      </c>
      <c>
        <f>(M100*21)/100</f>
      </c>
      <c t="s">
        <v>27</v>
      </c>
    </row>
    <row r="101" spans="1:5" ht="12.75">
      <c r="A101" s="35" t="s">
        <v>55</v>
      </c>
      <c r="E101" s="39" t="s">
        <v>5</v>
      </c>
    </row>
    <row r="102" spans="1:5" ht="12.75">
      <c r="A102" s="35" t="s">
        <v>56</v>
      </c>
      <c r="E102" s="40" t="s">
        <v>1636</v>
      </c>
    </row>
    <row r="103" spans="1:5" ht="89.25">
      <c r="A103" t="s">
        <v>58</v>
      </c>
      <c r="E103" s="39" t="s">
        <v>1650</v>
      </c>
    </row>
    <row r="104" spans="1:16" ht="12.75">
      <c r="A104" t="s">
        <v>49</v>
      </c>
      <c s="34" t="s">
        <v>243</v>
      </c>
      <c s="34" t="s">
        <v>1651</v>
      </c>
      <c s="35" t="s">
        <v>5</v>
      </c>
      <c s="6" t="s">
        <v>1652</v>
      </c>
      <c s="36" t="s">
        <v>126</v>
      </c>
      <c s="37">
        <v>1</v>
      </c>
      <c s="36">
        <v>0</v>
      </c>
      <c s="36">
        <f>ROUND(G104*H104,6)</f>
      </c>
      <c r="L104" s="38">
        <v>0</v>
      </c>
      <c s="32">
        <f>ROUND(ROUND(L104,2)*ROUND(G104,3),2)</f>
      </c>
      <c s="36" t="s">
        <v>1577</v>
      </c>
      <c>
        <f>(M104*21)/100</f>
      </c>
      <c t="s">
        <v>27</v>
      </c>
    </row>
    <row r="105" spans="1:5" ht="12.75">
      <c r="A105" s="35" t="s">
        <v>55</v>
      </c>
      <c r="E105" s="39" t="s">
        <v>5</v>
      </c>
    </row>
    <row r="106" spans="1:5" ht="12.75">
      <c r="A106" s="35" t="s">
        <v>56</v>
      </c>
      <c r="E106" s="40" t="s">
        <v>1636</v>
      </c>
    </row>
    <row r="107" spans="1:5" ht="102">
      <c r="A107" t="s">
        <v>58</v>
      </c>
      <c r="E107" s="39" t="s">
        <v>1653</v>
      </c>
    </row>
    <row r="108" spans="1:16" ht="12.75">
      <c r="A108" t="s">
        <v>49</v>
      </c>
      <c s="34" t="s">
        <v>247</v>
      </c>
      <c s="34" t="s">
        <v>1654</v>
      </c>
      <c s="35" t="s">
        <v>5</v>
      </c>
      <c s="6" t="s">
        <v>1655</v>
      </c>
      <c s="36" t="s">
        <v>126</v>
      </c>
      <c s="37">
        <v>2</v>
      </c>
      <c s="36">
        <v>0</v>
      </c>
      <c s="36">
        <f>ROUND(G108*H108,6)</f>
      </c>
      <c r="L108" s="38">
        <v>0</v>
      </c>
      <c s="32">
        <f>ROUND(ROUND(L108,2)*ROUND(G108,3),2)</f>
      </c>
      <c s="36" t="s">
        <v>1577</v>
      </c>
      <c>
        <f>(M108*21)/100</f>
      </c>
      <c t="s">
        <v>27</v>
      </c>
    </row>
    <row r="109" spans="1:5" ht="12.75">
      <c r="A109" s="35" t="s">
        <v>55</v>
      </c>
      <c r="E109" s="39" t="s">
        <v>5</v>
      </c>
    </row>
    <row r="110" spans="1:5" ht="12.75">
      <c r="A110" s="35" t="s">
        <v>56</v>
      </c>
      <c r="E110" s="40" t="s">
        <v>1636</v>
      </c>
    </row>
    <row r="111" spans="1:5" ht="102">
      <c r="A111" t="s">
        <v>58</v>
      </c>
      <c r="E111" s="39" t="s">
        <v>1653</v>
      </c>
    </row>
    <row r="112" spans="1:16" ht="12.75">
      <c r="A112" t="s">
        <v>49</v>
      </c>
      <c s="34" t="s">
        <v>252</v>
      </c>
      <c s="34" t="s">
        <v>1656</v>
      </c>
      <c s="35" t="s">
        <v>5</v>
      </c>
      <c s="6" t="s">
        <v>1657</v>
      </c>
      <c s="36" t="s">
        <v>126</v>
      </c>
      <c s="37">
        <v>327</v>
      </c>
      <c s="36">
        <v>0</v>
      </c>
      <c s="36">
        <f>ROUND(G112*H112,6)</f>
      </c>
      <c r="L112" s="38">
        <v>0</v>
      </c>
      <c s="32">
        <f>ROUND(ROUND(L112,2)*ROUND(G112,3),2)</f>
      </c>
      <c s="36" t="s">
        <v>1577</v>
      </c>
      <c>
        <f>(M112*21)/100</f>
      </c>
      <c t="s">
        <v>27</v>
      </c>
    </row>
    <row r="113" spans="1:5" ht="12.75">
      <c r="A113" s="35" t="s">
        <v>55</v>
      </c>
      <c r="E113" s="39" t="s">
        <v>5</v>
      </c>
    </row>
    <row r="114" spans="1:5" ht="12.75">
      <c r="A114" s="35" t="s">
        <v>56</v>
      </c>
      <c r="E114" s="40" t="s">
        <v>1636</v>
      </c>
    </row>
    <row r="115" spans="1:5" ht="102">
      <c r="A115" t="s">
        <v>58</v>
      </c>
      <c r="E115" s="39" t="s">
        <v>1653</v>
      </c>
    </row>
    <row r="116" spans="1:16" ht="12.75">
      <c r="A116" t="s">
        <v>49</v>
      </c>
      <c s="34" t="s">
        <v>256</v>
      </c>
      <c s="34" t="s">
        <v>1658</v>
      </c>
      <c s="35" t="s">
        <v>5</v>
      </c>
      <c s="6" t="s">
        <v>1659</v>
      </c>
      <c s="36" t="s">
        <v>126</v>
      </c>
      <c s="37">
        <v>8</v>
      </c>
      <c s="36">
        <v>0</v>
      </c>
      <c s="36">
        <f>ROUND(G116*H116,6)</f>
      </c>
      <c r="L116" s="38">
        <v>0</v>
      </c>
      <c s="32">
        <f>ROUND(ROUND(L116,2)*ROUND(G116,3),2)</f>
      </c>
      <c s="36" t="s">
        <v>1577</v>
      </c>
      <c>
        <f>(M116*21)/100</f>
      </c>
      <c t="s">
        <v>27</v>
      </c>
    </row>
    <row r="117" spans="1:5" ht="12.75">
      <c r="A117" s="35" t="s">
        <v>55</v>
      </c>
      <c r="E117" s="39" t="s">
        <v>5</v>
      </c>
    </row>
    <row r="118" spans="1:5" ht="12.75">
      <c r="A118" s="35" t="s">
        <v>56</v>
      </c>
      <c r="E118" s="40" t="s">
        <v>1636</v>
      </c>
    </row>
    <row r="119" spans="1:5" ht="102">
      <c r="A119" t="s">
        <v>58</v>
      </c>
      <c r="E119" s="39" t="s">
        <v>1653</v>
      </c>
    </row>
    <row r="120" spans="1:16" ht="12.75">
      <c r="A120" t="s">
        <v>49</v>
      </c>
      <c s="34" t="s">
        <v>261</v>
      </c>
      <c s="34" t="s">
        <v>1660</v>
      </c>
      <c s="35" t="s">
        <v>5</v>
      </c>
      <c s="6" t="s">
        <v>1661</v>
      </c>
      <c s="36" t="s">
        <v>126</v>
      </c>
      <c s="37">
        <v>14</v>
      </c>
      <c s="36">
        <v>0</v>
      </c>
      <c s="36">
        <f>ROUND(G120*H120,6)</f>
      </c>
      <c r="L120" s="38">
        <v>0</v>
      </c>
      <c s="32">
        <f>ROUND(ROUND(L120,2)*ROUND(G120,3),2)</f>
      </c>
      <c s="36" t="s">
        <v>1577</v>
      </c>
      <c>
        <f>(M120*21)/100</f>
      </c>
      <c t="s">
        <v>27</v>
      </c>
    </row>
    <row r="121" spans="1:5" ht="12.75">
      <c r="A121" s="35" t="s">
        <v>55</v>
      </c>
      <c r="E121" s="39" t="s">
        <v>5</v>
      </c>
    </row>
    <row r="122" spans="1:5" ht="12.75">
      <c r="A122" s="35" t="s">
        <v>56</v>
      </c>
      <c r="E122" s="40" t="s">
        <v>1636</v>
      </c>
    </row>
    <row r="123" spans="1:5" ht="102">
      <c r="A123" t="s">
        <v>58</v>
      </c>
      <c r="E123" s="39" t="s">
        <v>1653</v>
      </c>
    </row>
    <row r="124" spans="1:16" ht="12.75">
      <c r="A124" t="s">
        <v>49</v>
      </c>
      <c s="34" t="s">
        <v>266</v>
      </c>
      <c s="34" t="s">
        <v>1662</v>
      </c>
      <c s="35" t="s">
        <v>5</v>
      </c>
      <c s="6" t="s">
        <v>1663</v>
      </c>
      <c s="36" t="s">
        <v>126</v>
      </c>
      <c s="37">
        <v>15</v>
      </c>
      <c s="36">
        <v>0</v>
      </c>
      <c s="36">
        <f>ROUND(G124*H124,6)</f>
      </c>
      <c r="L124" s="38">
        <v>0</v>
      </c>
      <c s="32">
        <f>ROUND(ROUND(L124,2)*ROUND(G124,3),2)</f>
      </c>
      <c s="36" t="s">
        <v>1577</v>
      </c>
      <c>
        <f>(M124*21)/100</f>
      </c>
      <c t="s">
        <v>27</v>
      </c>
    </row>
    <row r="125" spans="1:5" ht="12.75">
      <c r="A125" s="35" t="s">
        <v>55</v>
      </c>
      <c r="E125" s="39" t="s">
        <v>5</v>
      </c>
    </row>
    <row r="126" spans="1:5" ht="12.75">
      <c r="A126" s="35" t="s">
        <v>56</v>
      </c>
      <c r="E126" s="40" t="s">
        <v>1636</v>
      </c>
    </row>
    <row r="127" spans="1:5" ht="102">
      <c r="A127" t="s">
        <v>58</v>
      </c>
      <c r="E127" s="39" t="s">
        <v>1653</v>
      </c>
    </row>
    <row r="128" spans="1:16" ht="12.75">
      <c r="A128" t="s">
        <v>49</v>
      </c>
      <c s="34" t="s">
        <v>270</v>
      </c>
      <c s="34" t="s">
        <v>1664</v>
      </c>
      <c s="35" t="s">
        <v>5</v>
      </c>
      <c s="6" t="s">
        <v>1665</v>
      </c>
      <c s="36" t="s">
        <v>126</v>
      </c>
      <c s="37">
        <v>4</v>
      </c>
      <c s="36">
        <v>0</v>
      </c>
      <c s="36">
        <f>ROUND(G128*H128,6)</f>
      </c>
      <c r="L128" s="38">
        <v>0</v>
      </c>
      <c s="32">
        <f>ROUND(ROUND(L128,2)*ROUND(G128,3),2)</f>
      </c>
      <c s="36" t="s">
        <v>1577</v>
      </c>
      <c>
        <f>(M128*21)/100</f>
      </c>
      <c t="s">
        <v>27</v>
      </c>
    </row>
    <row r="129" spans="1:5" ht="12.75">
      <c r="A129" s="35" t="s">
        <v>55</v>
      </c>
      <c r="E129" s="39" t="s">
        <v>5</v>
      </c>
    </row>
    <row r="130" spans="1:5" ht="12.75">
      <c r="A130" s="35" t="s">
        <v>56</v>
      </c>
      <c r="E130" s="40" t="s">
        <v>1636</v>
      </c>
    </row>
    <row r="131" spans="1:5" ht="102">
      <c r="A131" t="s">
        <v>58</v>
      </c>
      <c r="E131" s="39" t="s">
        <v>1653</v>
      </c>
    </row>
    <row r="132" spans="1:16" ht="12.75">
      <c r="A132" t="s">
        <v>49</v>
      </c>
      <c s="34" t="s">
        <v>275</v>
      </c>
      <c s="34" t="s">
        <v>1666</v>
      </c>
      <c s="35" t="s">
        <v>5</v>
      </c>
      <c s="6" t="s">
        <v>1667</v>
      </c>
      <c s="36" t="s">
        <v>126</v>
      </c>
      <c s="37">
        <v>4</v>
      </c>
      <c s="36">
        <v>0</v>
      </c>
      <c s="36">
        <f>ROUND(G132*H132,6)</f>
      </c>
      <c r="L132" s="38">
        <v>0</v>
      </c>
      <c s="32">
        <f>ROUND(ROUND(L132,2)*ROUND(G132,3),2)</f>
      </c>
      <c s="36" t="s">
        <v>1577</v>
      </c>
      <c>
        <f>(M132*21)/100</f>
      </c>
      <c t="s">
        <v>27</v>
      </c>
    </row>
    <row r="133" spans="1:5" ht="12.75">
      <c r="A133" s="35" t="s">
        <v>55</v>
      </c>
      <c r="E133" s="39" t="s">
        <v>5</v>
      </c>
    </row>
    <row r="134" spans="1:5" ht="12.75">
      <c r="A134" s="35" t="s">
        <v>56</v>
      </c>
      <c r="E134" s="40" t="s">
        <v>1636</v>
      </c>
    </row>
    <row r="135" spans="1:5" ht="102">
      <c r="A135" t="s">
        <v>58</v>
      </c>
      <c r="E135" s="39" t="s">
        <v>1653</v>
      </c>
    </row>
    <row r="136" spans="1:16" ht="12.75">
      <c r="A136" t="s">
        <v>49</v>
      </c>
      <c s="34" t="s">
        <v>281</v>
      </c>
      <c s="34" t="s">
        <v>1668</v>
      </c>
      <c s="35" t="s">
        <v>5</v>
      </c>
      <c s="6" t="s">
        <v>1669</v>
      </c>
      <c s="36" t="s">
        <v>126</v>
      </c>
      <c s="37">
        <v>4</v>
      </c>
      <c s="36">
        <v>0</v>
      </c>
      <c s="36">
        <f>ROUND(G136*H136,6)</f>
      </c>
      <c r="L136" s="38">
        <v>0</v>
      </c>
      <c s="32">
        <f>ROUND(ROUND(L136,2)*ROUND(G136,3),2)</f>
      </c>
      <c s="36" t="s">
        <v>1577</v>
      </c>
      <c>
        <f>(M136*21)/100</f>
      </c>
      <c t="s">
        <v>27</v>
      </c>
    </row>
    <row r="137" spans="1:5" ht="12.75">
      <c r="A137" s="35" t="s">
        <v>55</v>
      </c>
      <c r="E137" s="39" t="s">
        <v>5</v>
      </c>
    </row>
    <row r="138" spans="1:5" ht="12.75">
      <c r="A138" s="35" t="s">
        <v>56</v>
      </c>
      <c r="E138" s="40" t="s">
        <v>1636</v>
      </c>
    </row>
    <row r="139" spans="1:5" ht="102">
      <c r="A139" t="s">
        <v>58</v>
      </c>
      <c r="E139" s="39" t="s">
        <v>1653</v>
      </c>
    </row>
    <row r="140" spans="1:16" ht="12.75">
      <c r="A140" t="s">
        <v>49</v>
      </c>
      <c s="34" t="s">
        <v>286</v>
      </c>
      <c s="34" t="s">
        <v>1670</v>
      </c>
      <c s="35" t="s">
        <v>5</v>
      </c>
      <c s="6" t="s">
        <v>1671</v>
      </c>
      <c s="36" t="s">
        <v>78</v>
      </c>
      <c s="37">
        <v>200</v>
      </c>
      <c s="36">
        <v>0</v>
      </c>
      <c s="36">
        <f>ROUND(G140*H140,6)</f>
      </c>
      <c r="L140" s="38">
        <v>0</v>
      </c>
      <c s="32">
        <f>ROUND(ROUND(L140,2)*ROUND(G140,3),2)</f>
      </c>
      <c s="36" t="s">
        <v>1577</v>
      </c>
      <c>
        <f>(M140*21)/100</f>
      </c>
      <c t="s">
        <v>27</v>
      </c>
    </row>
    <row r="141" spans="1:5" ht="12.75">
      <c r="A141" s="35" t="s">
        <v>55</v>
      </c>
      <c r="E141" s="39" t="s">
        <v>5</v>
      </c>
    </row>
    <row r="142" spans="1:5" ht="12.75">
      <c r="A142" s="35" t="s">
        <v>56</v>
      </c>
      <c r="E142" s="40" t="s">
        <v>1636</v>
      </c>
    </row>
    <row r="143" spans="1:5" ht="89.25">
      <c r="A143" t="s">
        <v>58</v>
      </c>
      <c r="E143" s="39" t="s">
        <v>1672</v>
      </c>
    </row>
    <row r="144" spans="1:16" ht="12.75">
      <c r="A144" t="s">
        <v>49</v>
      </c>
      <c s="34" t="s">
        <v>291</v>
      </c>
      <c s="34" t="s">
        <v>1673</v>
      </c>
      <c s="35" t="s">
        <v>5</v>
      </c>
      <c s="6" t="s">
        <v>1674</v>
      </c>
      <c s="36" t="s">
        <v>126</v>
      </c>
      <c s="37">
        <v>4</v>
      </c>
      <c s="36">
        <v>0</v>
      </c>
      <c s="36">
        <f>ROUND(G144*H144,6)</f>
      </c>
      <c r="L144" s="38">
        <v>0</v>
      </c>
      <c s="32">
        <f>ROUND(ROUND(L144,2)*ROUND(G144,3),2)</f>
      </c>
      <c s="36" t="s">
        <v>1577</v>
      </c>
      <c>
        <f>(M144*21)/100</f>
      </c>
      <c t="s">
        <v>27</v>
      </c>
    </row>
    <row r="145" spans="1:5" ht="12.75">
      <c r="A145" s="35" t="s">
        <v>55</v>
      </c>
      <c r="E145" s="39" t="s">
        <v>5</v>
      </c>
    </row>
    <row r="146" spans="1:5" ht="12.75">
      <c r="A146" s="35" t="s">
        <v>56</v>
      </c>
      <c r="E146" s="40" t="s">
        <v>1636</v>
      </c>
    </row>
    <row r="147" spans="1:5" ht="114.75">
      <c r="A147" t="s">
        <v>58</v>
      </c>
      <c r="E147" s="39" t="s">
        <v>1675</v>
      </c>
    </row>
    <row r="148" spans="1:16" ht="12.75">
      <c r="A148" t="s">
        <v>49</v>
      </c>
      <c s="34" t="s">
        <v>294</v>
      </c>
      <c s="34" t="s">
        <v>1676</v>
      </c>
      <c s="35" t="s">
        <v>5</v>
      </c>
      <c s="6" t="s">
        <v>1677</v>
      </c>
      <c s="36" t="s">
        <v>78</v>
      </c>
      <c s="37">
        <v>992</v>
      </c>
      <c s="36">
        <v>0</v>
      </c>
      <c s="36">
        <f>ROUND(G148*H148,6)</f>
      </c>
      <c r="L148" s="38">
        <v>0</v>
      </c>
      <c s="32">
        <f>ROUND(ROUND(L148,2)*ROUND(G148,3),2)</f>
      </c>
      <c s="36" t="s">
        <v>1577</v>
      </c>
      <c>
        <f>(M148*21)/100</f>
      </c>
      <c t="s">
        <v>27</v>
      </c>
    </row>
    <row r="149" spans="1:5" ht="12.75">
      <c r="A149" s="35" t="s">
        <v>55</v>
      </c>
      <c r="E149" s="39" t="s">
        <v>5</v>
      </c>
    </row>
    <row r="150" spans="1:5" ht="12.75">
      <c r="A150" s="35" t="s">
        <v>56</v>
      </c>
      <c r="E150" s="40" t="s">
        <v>1636</v>
      </c>
    </row>
    <row r="151" spans="1:5" ht="102">
      <c r="A151" t="s">
        <v>58</v>
      </c>
      <c r="E151" s="39" t="s">
        <v>1678</v>
      </c>
    </row>
    <row r="152" spans="1:16" ht="12.75">
      <c r="A152" t="s">
        <v>49</v>
      </c>
      <c s="34" t="s">
        <v>298</v>
      </c>
      <c s="34" t="s">
        <v>1679</v>
      </c>
      <c s="35" t="s">
        <v>5</v>
      </c>
      <c s="6" t="s">
        <v>1680</v>
      </c>
      <c s="36" t="s">
        <v>78</v>
      </c>
      <c s="37">
        <v>2149</v>
      </c>
      <c s="36">
        <v>0</v>
      </c>
      <c s="36">
        <f>ROUND(G152*H152,6)</f>
      </c>
      <c r="L152" s="38">
        <v>0</v>
      </c>
      <c s="32">
        <f>ROUND(ROUND(L152,2)*ROUND(G152,3),2)</f>
      </c>
      <c s="36" t="s">
        <v>1577</v>
      </c>
      <c>
        <f>(M152*21)/100</f>
      </c>
      <c t="s">
        <v>27</v>
      </c>
    </row>
    <row r="153" spans="1:5" ht="12.75">
      <c r="A153" s="35" t="s">
        <v>55</v>
      </c>
      <c r="E153" s="39" t="s">
        <v>5</v>
      </c>
    </row>
    <row r="154" spans="1:5" ht="12.75">
      <c r="A154" s="35" t="s">
        <v>56</v>
      </c>
      <c r="E154" s="40" t="s">
        <v>1636</v>
      </c>
    </row>
    <row r="155" spans="1:5" ht="102">
      <c r="A155" t="s">
        <v>58</v>
      </c>
      <c r="E155" s="39" t="s">
        <v>1678</v>
      </c>
    </row>
    <row r="156" spans="1:16" ht="12.75">
      <c r="A156" t="s">
        <v>49</v>
      </c>
      <c s="34" t="s">
        <v>303</v>
      </c>
      <c s="34" t="s">
        <v>1681</v>
      </c>
      <c s="35" t="s">
        <v>5</v>
      </c>
      <c s="6" t="s">
        <v>1682</v>
      </c>
      <c s="36" t="s">
        <v>78</v>
      </c>
      <c s="37">
        <v>2149</v>
      </c>
      <c s="36">
        <v>0</v>
      </c>
      <c s="36">
        <f>ROUND(G156*H156,6)</f>
      </c>
      <c r="L156" s="38">
        <v>0</v>
      </c>
      <c s="32">
        <f>ROUND(ROUND(L156,2)*ROUND(G156,3),2)</f>
      </c>
      <c s="36" t="s">
        <v>1577</v>
      </c>
      <c>
        <f>(M156*21)/100</f>
      </c>
      <c t="s">
        <v>27</v>
      </c>
    </row>
    <row r="157" spans="1:5" ht="12.75">
      <c r="A157" s="35" t="s">
        <v>55</v>
      </c>
      <c r="E157" s="39" t="s">
        <v>5</v>
      </c>
    </row>
    <row r="158" spans="1:5" ht="12.75">
      <c r="A158" s="35" t="s">
        <v>56</v>
      </c>
      <c r="E158" s="40" t="s">
        <v>1636</v>
      </c>
    </row>
    <row r="159" spans="1:5" ht="89.25">
      <c r="A159" t="s">
        <v>58</v>
      </c>
      <c r="E159" s="39" t="s">
        <v>1683</v>
      </c>
    </row>
    <row r="160" spans="1:16" ht="12.75">
      <c r="A160" t="s">
        <v>49</v>
      </c>
      <c s="34" t="s">
        <v>307</v>
      </c>
      <c s="34" t="s">
        <v>1684</v>
      </c>
      <c s="35" t="s">
        <v>5</v>
      </c>
      <c s="6" t="s">
        <v>1685</v>
      </c>
      <c s="36" t="s">
        <v>126</v>
      </c>
      <c s="37">
        <v>8</v>
      </c>
      <c s="36">
        <v>0</v>
      </c>
      <c s="36">
        <f>ROUND(G160*H160,6)</f>
      </c>
      <c r="L160" s="38">
        <v>0</v>
      </c>
      <c s="32">
        <f>ROUND(ROUND(L160,2)*ROUND(G160,3),2)</f>
      </c>
      <c s="36" t="s">
        <v>1577</v>
      </c>
      <c>
        <f>(M160*21)/100</f>
      </c>
      <c t="s">
        <v>27</v>
      </c>
    </row>
    <row r="161" spans="1:5" ht="12.75">
      <c r="A161" s="35" t="s">
        <v>55</v>
      </c>
      <c r="E161" s="39" t="s">
        <v>5</v>
      </c>
    </row>
    <row r="162" spans="1:5" ht="12.75">
      <c r="A162" s="35" t="s">
        <v>56</v>
      </c>
      <c r="E162" s="40" t="s">
        <v>1636</v>
      </c>
    </row>
    <row r="163" spans="1:5" ht="89.25">
      <c r="A163" t="s">
        <v>58</v>
      </c>
      <c r="E163" s="39" t="s">
        <v>1686</v>
      </c>
    </row>
    <row r="164" spans="1:16" ht="12.75">
      <c r="A164" t="s">
        <v>49</v>
      </c>
      <c s="34" t="s">
        <v>310</v>
      </c>
      <c s="34" t="s">
        <v>1687</v>
      </c>
      <c s="35" t="s">
        <v>5</v>
      </c>
      <c s="6" t="s">
        <v>1688</v>
      </c>
      <c s="36" t="s">
        <v>126</v>
      </c>
      <c s="37">
        <v>8</v>
      </c>
      <c s="36">
        <v>0</v>
      </c>
      <c s="36">
        <f>ROUND(G164*H164,6)</f>
      </c>
      <c r="L164" s="38">
        <v>0</v>
      </c>
      <c s="32">
        <f>ROUND(ROUND(L164,2)*ROUND(G164,3),2)</f>
      </c>
      <c s="36" t="s">
        <v>1577</v>
      </c>
      <c>
        <f>(M164*21)/100</f>
      </c>
      <c t="s">
        <v>27</v>
      </c>
    </row>
    <row r="165" spans="1:5" ht="12.75">
      <c r="A165" s="35" t="s">
        <v>55</v>
      </c>
      <c r="E165" s="39" t="s">
        <v>5</v>
      </c>
    </row>
    <row r="166" spans="1:5" ht="12.75">
      <c r="A166" s="35" t="s">
        <v>56</v>
      </c>
      <c r="E166" s="40" t="s">
        <v>1636</v>
      </c>
    </row>
    <row r="167" spans="1:5" ht="89.25">
      <c r="A167" t="s">
        <v>58</v>
      </c>
      <c r="E167" s="39" t="s">
        <v>1686</v>
      </c>
    </row>
    <row r="168" spans="1:16" ht="12.75">
      <c r="A168" t="s">
        <v>49</v>
      </c>
      <c s="34" t="s">
        <v>313</v>
      </c>
      <c s="34" t="s">
        <v>1689</v>
      </c>
      <c s="35" t="s">
        <v>5</v>
      </c>
      <c s="6" t="s">
        <v>1690</v>
      </c>
      <c s="36" t="s">
        <v>126</v>
      </c>
      <c s="37">
        <v>8</v>
      </c>
      <c s="36">
        <v>0</v>
      </c>
      <c s="36">
        <f>ROUND(G168*H168,6)</f>
      </c>
      <c r="L168" s="38">
        <v>0</v>
      </c>
      <c s="32">
        <f>ROUND(ROUND(L168,2)*ROUND(G168,3),2)</f>
      </c>
      <c s="36" t="s">
        <v>1577</v>
      </c>
      <c>
        <f>(M168*21)/100</f>
      </c>
      <c t="s">
        <v>27</v>
      </c>
    </row>
    <row r="169" spans="1:5" ht="12.75">
      <c r="A169" s="35" t="s">
        <v>55</v>
      </c>
      <c r="E169" s="39" t="s">
        <v>5</v>
      </c>
    </row>
    <row r="170" spans="1:5" ht="12.75">
      <c r="A170" s="35" t="s">
        <v>56</v>
      </c>
      <c r="E170" s="40" t="s">
        <v>1636</v>
      </c>
    </row>
    <row r="171" spans="1:5" ht="89.25">
      <c r="A171" t="s">
        <v>58</v>
      </c>
      <c r="E171" s="39" t="s">
        <v>1686</v>
      </c>
    </row>
    <row r="172" spans="1:16" ht="12.75">
      <c r="A172" t="s">
        <v>49</v>
      </c>
      <c s="34" t="s">
        <v>316</v>
      </c>
      <c s="34" t="s">
        <v>1691</v>
      </c>
      <c s="35" t="s">
        <v>5</v>
      </c>
      <c s="6" t="s">
        <v>1692</v>
      </c>
      <c s="36" t="s">
        <v>126</v>
      </c>
      <c s="37">
        <v>12</v>
      </c>
      <c s="36">
        <v>0</v>
      </c>
      <c s="36">
        <f>ROUND(G172*H172,6)</f>
      </c>
      <c r="L172" s="38">
        <v>0</v>
      </c>
      <c s="32">
        <f>ROUND(ROUND(L172,2)*ROUND(G172,3),2)</f>
      </c>
      <c s="36" t="s">
        <v>1577</v>
      </c>
      <c>
        <f>(M172*21)/100</f>
      </c>
      <c t="s">
        <v>27</v>
      </c>
    </row>
    <row r="173" spans="1:5" ht="12.75">
      <c r="A173" s="35" t="s">
        <v>55</v>
      </c>
      <c r="E173" s="39" t="s">
        <v>5</v>
      </c>
    </row>
    <row r="174" spans="1:5" ht="12.75">
      <c r="A174" s="35" t="s">
        <v>56</v>
      </c>
      <c r="E174" s="40" t="s">
        <v>1636</v>
      </c>
    </row>
    <row r="175" spans="1:5" ht="114.75">
      <c r="A175" t="s">
        <v>58</v>
      </c>
      <c r="E175" s="39" t="s">
        <v>1675</v>
      </c>
    </row>
    <row r="176" spans="1:16" ht="25.5">
      <c r="A176" t="s">
        <v>49</v>
      </c>
      <c s="34" t="s">
        <v>321</v>
      </c>
      <c s="34" t="s">
        <v>1693</v>
      </c>
      <c s="35" t="s">
        <v>5</v>
      </c>
      <c s="6" t="s">
        <v>1694</v>
      </c>
      <c s="36" t="s">
        <v>126</v>
      </c>
      <c s="37">
        <v>8</v>
      </c>
      <c s="36">
        <v>0</v>
      </c>
      <c s="36">
        <f>ROUND(G176*H176,6)</f>
      </c>
      <c r="L176" s="38">
        <v>0</v>
      </c>
      <c s="32">
        <f>ROUND(ROUND(L176,2)*ROUND(G176,3),2)</f>
      </c>
      <c s="36" t="s">
        <v>1577</v>
      </c>
      <c>
        <f>(M176*21)/100</f>
      </c>
      <c t="s">
        <v>27</v>
      </c>
    </row>
    <row r="177" spans="1:5" ht="12.75">
      <c r="A177" s="35" t="s">
        <v>55</v>
      </c>
      <c r="E177" s="39" t="s">
        <v>5</v>
      </c>
    </row>
    <row r="178" spans="1:5" ht="12.75">
      <c r="A178" s="35" t="s">
        <v>56</v>
      </c>
      <c r="E178" s="40" t="s">
        <v>1636</v>
      </c>
    </row>
    <row r="179" spans="1:5" ht="114.75">
      <c r="A179" t="s">
        <v>58</v>
      </c>
      <c r="E179" s="39" t="s">
        <v>1675</v>
      </c>
    </row>
    <row r="180" spans="1:16" ht="12.75">
      <c r="A180" t="s">
        <v>49</v>
      </c>
      <c s="34" t="s">
        <v>327</v>
      </c>
      <c s="34" t="s">
        <v>1695</v>
      </c>
      <c s="35" t="s">
        <v>5</v>
      </c>
      <c s="6" t="s">
        <v>1696</v>
      </c>
      <c s="36" t="s">
        <v>126</v>
      </c>
      <c s="37">
        <v>4</v>
      </c>
      <c s="36">
        <v>0</v>
      </c>
      <c s="36">
        <f>ROUND(G180*H180,6)</f>
      </c>
      <c r="L180" s="38">
        <v>0</v>
      </c>
      <c s="32">
        <f>ROUND(ROUND(L180,2)*ROUND(G180,3),2)</f>
      </c>
      <c s="36" t="s">
        <v>1577</v>
      </c>
      <c>
        <f>(M180*21)/100</f>
      </c>
      <c t="s">
        <v>27</v>
      </c>
    </row>
    <row r="181" spans="1:5" ht="12.75">
      <c r="A181" s="35" t="s">
        <v>55</v>
      </c>
      <c r="E181" s="39" t="s">
        <v>5</v>
      </c>
    </row>
    <row r="182" spans="1:5" ht="12.75">
      <c r="A182" s="35" t="s">
        <v>56</v>
      </c>
      <c r="E182" s="40" t="s">
        <v>1636</v>
      </c>
    </row>
    <row r="183" spans="1:5" ht="114.75">
      <c r="A183" t="s">
        <v>58</v>
      </c>
      <c r="E183" s="39" t="s">
        <v>1675</v>
      </c>
    </row>
    <row r="184" spans="1:16" ht="12.75">
      <c r="A184" t="s">
        <v>49</v>
      </c>
      <c s="34" t="s">
        <v>330</v>
      </c>
      <c s="34" t="s">
        <v>1697</v>
      </c>
      <c s="35" t="s">
        <v>5</v>
      </c>
      <c s="6" t="s">
        <v>1698</v>
      </c>
      <c s="36" t="s">
        <v>126</v>
      </c>
      <c s="37">
        <v>8</v>
      </c>
      <c s="36">
        <v>0</v>
      </c>
      <c s="36">
        <f>ROUND(G184*H184,6)</f>
      </c>
      <c r="L184" s="38">
        <v>0</v>
      </c>
      <c s="32">
        <f>ROUND(ROUND(L184,2)*ROUND(G184,3),2)</f>
      </c>
      <c s="36" t="s">
        <v>1577</v>
      </c>
      <c>
        <f>(M184*21)/100</f>
      </c>
      <c t="s">
        <v>27</v>
      </c>
    </row>
    <row r="185" spans="1:5" ht="12.75">
      <c r="A185" s="35" t="s">
        <v>55</v>
      </c>
      <c r="E185" s="39" t="s">
        <v>5</v>
      </c>
    </row>
    <row r="186" spans="1:5" ht="12.75">
      <c r="A186" s="35" t="s">
        <v>56</v>
      </c>
      <c r="E186" s="40" t="s">
        <v>1636</v>
      </c>
    </row>
    <row r="187" spans="1:5" ht="114.75">
      <c r="A187" t="s">
        <v>58</v>
      </c>
      <c r="E187" s="39" t="s">
        <v>1675</v>
      </c>
    </row>
    <row r="188" spans="1:16" ht="25.5">
      <c r="A188" t="s">
        <v>49</v>
      </c>
      <c s="34" t="s">
        <v>336</v>
      </c>
      <c s="34" t="s">
        <v>1699</v>
      </c>
      <c s="35" t="s">
        <v>5</v>
      </c>
      <c s="6" t="s">
        <v>1700</v>
      </c>
      <c s="36" t="s">
        <v>126</v>
      </c>
      <c s="37">
        <v>10</v>
      </c>
      <c s="36">
        <v>0</v>
      </c>
      <c s="36">
        <f>ROUND(G188*H188,6)</f>
      </c>
      <c r="L188" s="38">
        <v>0</v>
      </c>
      <c s="32">
        <f>ROUND(ROUND(L188,2)*ROUND(G188,3),2)</f>
      </c>
      <c s="36" t="s">
        <v>1577</v>
      </c>
      <c>
        <f>(M188*21)/100</f>
      </c>
      <c t="s">
        <v>27</v>
      </c>
    </row>
    <row r="189" spans="1:5" ht="12.75">
      <c r="A189" s="35" t="s">
        <v>55</v>
      </c>
      <c r="E189" s="39" t="s">
        <v>5</v>
      </c>
    </row>
    <row r="190" spans="1:5" ht="12.75">
      <c r="A190" s="35" t="s">
        <v>56</v>
      </c>
      <c r="E190" s="40" t="s">
        <v>1636</v>
      </c>
    </row>
    <row r="191" spans="1:5" ht="76.5">
      <c r="A191" t="s">
        <v>58</v>
      </c>
      <c r="E191" s="39" t="s">
        <v>1701</v>
      </c>
    </row>
    <row r="192" spans="1:16" ht="25.5">
      <c r="A192" t="s">
        <v>49</v>
      </c>
      <c s="34" t="s">
        <v>339</v>
      </c>
      <c s="34" t="s">
        <v>1702</v>
      </c>
      <c s="35" t="s">
        <v>5</v>
      </c>
      <c s="6" t="s">
        <v>1703</v>
      </c>
      <c s="36" t="s">
        <v>126</v>
      </c>
      <c s="37">
        <v>10</v>
      </c>
      <c s="36">
        <v>0</v>
      </c>
      <c s="36">
        <f>ROUND(G192*H192,6)</f>
      </c>
      <c r="L192" s="38">
        <v>0</v>
      </c>
      <c s="32">
        <f>ROUND(ROUND(L192,2)*ROUND(G192,3),2)</f>
      </c>
      <c s="36" t="s">
        <v>1577</v>
      </c>
      <c>
        <f>(M192*21)/100</f>
      </c>
      <c t="s">
        <v>27</v>
      </c>
    </row>
    <row r="193" spans="1:5" ht="12.75">
      <c r="A193" s="35" t="s">
        <v>55</v>
      </c>
      <c r="E193" s="39" t="s">
        <v>5</v>
      </c>
    </row>
    <row r="194" spans="1:5" ht="12.75">
      <c r="A194" s="35" t="s">
        <v>56</v>
      </c>
      <c r="E194" s="40" t="s">
        <v>1636</v>
      </c>
    </row>
    <row r="195" spans="1:5" ht="76.5">
      <c r="A195" t="s">
        <v>58</v>
      </c>
      <c r="E195" s="39" t="s">
        <v>1704</v>
      </c>
    </row>
    <row r="196" spans="1:16" ht="25.5">
      <c r="A196" t="s">
        <v>49</v>
      </c>
      <c s="34" t="s">
        <v>343</v>
      </c>
      <c s="34" t="s">
        <v>1705</v>
      </c>
      <c s="35" t="s">
        <v>5</v>
      </c>
      <c s="6" t="s">
        <v>1706</v>
      </c>
      <c s="36" t="s">
        <v>126</v>
      </c>
      <c s="37">
        <v>10</v>
      </c>
      <c s="36">
        <v>0</v>
      </c>
      <c s="36">
        <f>ROUND(G196*H196,6)</f>
      </c>
      <c r="L196" s="38">
        <v>0</v>
      </c>
      <c s="32">
        <f>ROUND(ROUND(L196,2)*ROUND(G196,3),2)</f>
      </c>
      <c s="36" t="s">
        <v>1577</v>
      </c>
      <c>
        <f>(M196*21)/100</f>
      </c>
      <c t="s">
        <v>27</v>
      </c>
    </row>
    <row r="197" spans="1:5" ht="12.75">
      <c r="A197" s="35" t="s">
        <v>55</v>
      </c>
      <c r="E197" s="39" t="s">
        <v>5</v>
      </c>
    </row>
    <row r="198" spans="1:5" ht="12.75">
      <c r="A198" s="35" t="s">
        <v>56</v>
      </c>
      <c r="E198" s="40" t="s">
        <v>1636</v>
      </c>
    </row>
    <row r="199" spans="1:5" ht="76.5">
      <c r="A199" t="s">
        <v>58</v>
      </c>
      <c r="E199" s="39" t="s">
        <v>1707</v>
      </c>
    </row>
    <row r="200" spans="1:16" ht="25.5">
      <c r="A200" t="s">
        <v>49</v>
      </c>
      <c s="34" t="s">
        <v>346</v>
      </c>
      <c s="34" t="s">
        <v>1708</v>
      </c>
      <c s="35" t="s">
        <v>5</v>
      </c>
      <c s="6" t="s">
        <v>1709</v>
      </c>
      <c s="36" t="s">
        <v>126</v>
      </c>
      <c s="37">
        <v>10</v>
      </c>
      <c s="36">
        <v>0</v>
      </c>
      <c s="36">
        <f>ROUND(G200*H200,6)</f>
      </c>
      <c r="L200" s="38">
        <v>0</v>
      </c>
      <c s="32">
        <f>ROUND(ROUND(L200,2)*ROUND(G200,3),2)</f>
      </c>
      <c s="36" t="s">
        <v>1577</v>
      </c>
      <c>
        <f>(M200*21)/100</f>
      </c>
      <c t="s">
        <v>27</v>
      </c>
    </row>
    <row r="201" spans="1:5" ht="12.75">
      <c r="A201" s="35" t="s">
        <v>55</v>
      </c>
      <c r="E201" s="39" t="s">
        <v>5</v>
      </c>
    </row>
    <row r="202" spans="1:5" ht="12.75">
      <c r="A202" s="35" t="s">
        <v>56</v>
      </c>
      <c r="E202" s="40" t="s">
        <v>1636</v>
      </c>
    </row>
    <row r="203" spans="1:5" ht="89.25">
      <c r="A203" t="s">
        <v>58</v>
      </c>
      <c r="E203" s="39" t="s">
        <v>1710</v>
      </c>
    </row>
    <row r="204" spans="1:16" ht="12.75">
      <c r="A204" t="s">
        <v>49</v>
      </c>
      <c s="34" t="s">
        <v>350</v>
      </c>
      <c s="34" t="s">
        <v>1711</v>
      </c>
      <c s="35" t="s">
        <v>5</v>
      </c>
      <c s="6" t="s">
        <v>1712</v>
      </c>
      <c s="36" t="s">
        <v>134</v>
      </c>
      <c s="37">
        <v>176</v>
      </c>
      <c s="36">
        <v>0</v>
      </c>
      <c s="36">
        <f>ROUND(G204*H204,6)</f>
      </c>
      <c r="L204" s="38">
        <v>0</v>
      </c>
      <c s="32">
        <f>ROUND(ROUND(L204,2)*ROUND(G204,3),2)</f>
      </c>
      <c s="36" t="s">
        <v>1577</v>
      </c>
      <c>
        <f>(M204*21)/100</f>
      </c>
      <c t="s">
        <v>27</v>
      </c>
    </row>
    <row r="205" spans="1:5" ht="12.75">
      <c r="A205" s="35" t="s">
        <v>55</v>
      </c>
      <c r="E205" s="39" t="s">
        <v>5</v>
      </c>
    </row>
    <row r="206" spans="1:5" ht="12.75">
      <c r="A206" s="35" t="s">
        <v>56</v>
      </c>
      <c r="E206" s="40" t="s">
        <v>1636</v>
      </c>
    </row>
    <row r="207" spans="1:5" ht="89.25">
      <c r="A207" t="s">
        <v>58</v>
      </c>
      <c r="E207" s="39" t="s">
        <v>1713</v>
      </c>
    </row>
    <row r="208" spans="1:16" ht="25.5">
      <c r="A208" t="s">
        <v>49</v>
      </c>
      <c s="34" t="s">
        <v>354</v>
      </c>
      <c s="34" t="s">
        <v>1599</v>
      </c>
      <c s="35" t="s">
        <v>5</v>
      </c>
      <c s="6" t="s">
        <v>1714</v>
      </c>
      <c s="36" t="s">
        <v>126</v>
      </c>
      <c s="37">
        <v>40</v>
      </c>
      <c s="36">
        <v>0</v>
      </c>
      <c s="36">
        <f>ROUND(G208*H208,6)</f>
      </c>
      <c r="L208" s="38">
        <v>0</v>
      </c>
      <c s="32">
        <f>ROUND(ROUND(L208,2)*ROUND(G208,3),2)</f>
      </c>
      <c s="36" t="s">
        <v>1577</v>
      </c>
      <c>
        <f>(M208*21)/100</f>
      </c>
      <c t="s">
        <v>27</v>
      </c>
    </row>
    <row r="209" spans="1:5" ht="12.75">
      <c r="A209" s="35" t="s">
        <v>55</v>
      </c>
      <c r="E209" s="39" t="s">
        <v>5</v>
      </c>
    </row>
    <row r="210" spans="1:5" ht="25.5">
      <c r="A210" s="35" t="s">
        <v>56</v>
      </c>
      <c r="E210" s="40" t="s">
        <v>1715</v>
      </c>
    </row>
    <row r="211" spans="1:5" ht="76.5">
      <c r="A211" t="s">
        <v>58</v>
      </c>
      <c r="E211" s="39" t="s">
        <v>1602</v>
      </c>
    </row>
    <row r="212" spans="1:13" ht="12.75">
      <c r="A212" t="s">
        <v>46</v>
      </c>
      <c r="C212" s="31" t="s">
        <v>1716</v>
      </c>
      <c r="E212" s="33" t="s">
        <v>1717</v>
      </c>
      <c r="J212" s="32">
        <f>0</f>
      </c>
      <c s="32">
        <f>0</f>
      </c>
      <c s="32">
        <f>0+L213</f>
      </c>
      <c s="32">
        <f>0+M213</f>
      </c>
    </row>
    <row r="213" spans="1:16" ht="12.75">
      <c r="A213" t="s">
        <v>49</v>
      </c>
      <c s="34" t="s">
        <v>359</v>
      </c>
      <c s="34" t="s">
        <v>1718</v>
      </c>
      <c s="35" t="s">
        <v>5</v>
      </c>
      <c s="6" t="s">
        <v>1719</v>
      </c>
      <c s="36" t="s">
        <v>126</v>
      </c>
      <c s="37">
        <v>2</v>
      </c>
      <c s="36">
        <v>0</v>
      </c>
      <c s="36">
        <f>ROUND(G213*H213,6)</f>
      </c>
      <c r="L213" s="38">
        <v>0</v>
      </c>
      <c s="32">
        <f>ROUND(ROUND(L213,2)*ROUND(G213,3),2)</f>
      </c>
      <c s="36" t="s">
        <v>1577</v>
      </c>
      <c>
        <f>(M213*21)/100</f>
      </c>
      <c t="s">
        <v>27</v>
      </c>
    </row>
    <row r="214" spans="1:5" ht="12.75">
      <c r="A214" s="35" t="s">
        <v>55</v>
      </c>
      <c r="E214" s="39" t="s">
        <v>5</v>
      </c>
    </row>
    <row r="215" spans="1:5" ht="12.75">
      <c r="A215" s="35" t="s">
        <v>56</v>
      </c>
      <c r="E215" s="40" t="s">
        <v>1636</v>
      </c>
    </row>
    <row r="216" spans="1:5" ht="89.25">
      <c r="A216" t="s">
        <v>58</v>
      </c>
      <c r="E216" s="39" t="s">
        <v>1720</v>
      </c>
    </row>
    <row r="217" spans="1:13" ht="12.75">
      <c r="A217" t="s">
        <v>46</v>
      </c>
      <c r="C217" s="31" t="s">
        <v>1721</v>
      </c>
      <c r="E217" s="33" t="s">
        <v>1722</v>
      </c>
      <c r="J217" s="32">
        <f>0</f>
      </c>
      <c s="32">
        <f>0</f>
      </c>
      <c s="32">
        <f>0+L218+L222+L226+L230+L234+L238+L242+L246+L250+L254+L258+L262+L266+L270+L274+L278+L282</f>
      </c>
      <c s="32">
        <f>0+M218+M222+M226+M230+M234+M238+M242+M246+M250+M254+M258+M262+M266+M270+M274+M278+M282</f>
      </c>
    </row>
    <row r="218" spans="1:16" ht="12.75">
      <c r="A218" t="s">
        <v>49</v>
      </c>
      <c s="34" t="s">
        <v>364</v>
      </c>
      <c s="34" t="s">
        <v>1723</v>
      </c>
      <c s="35" t="s">
        <v>5</v>
      </c>
      <c s="6" t="s">
        <v>1724</v>
      </c>
      <c s="36" t="s">
        <v>134</v>
      </c>
      <c s="37">
        <v>65</v>
      </c>
      <c s="36">
        <v>0</v>
      </c>
      <c s="36">
        <f>ROUND(G218*H218,6)</f>
      </c>
      <c r="L218" s="38">
        <v>0</v>
      </c>
      <c s="32">
        <f>ROUND(ROUND(L218,2)*ROUND(G218,3),2)</f>
      </c>
      <c s="36" t="s">
        <v>1577</v>
      </c>
      <c>
        <f>(M218*21)/100</f>
      </c>
      <c t="s">
        <v>27</v>
      </c>
    </row>
    <row r="219" spans="1:5" ht="12.75">
      <c r="A219" s="35" t="s">
        <v>55</v>
      </c>
      <c r="E219" s="39" t="s">
        <v>5</v>
      </c>
    </row>
    <row r="220" spans="1:5" ht="12.75">
      <c r="A220" s="35" t="s">
        <v>56</v>
      </c>
      <c r="E220" s="40" t="s">
        <v>1725</v>
      </c>
    </row>
    <row r="221" spans="1:5" ht="38.25">
      <c r="A221" t="s">
        <v>58</v>
      </c>
      <c r="E221" s="39" t="s">
        <v>1726</v>
      </c>
    </row>
    <row r="222" spans="1:16" ht="12.75">
      <c r="A222" t="s">
        <v>49</v>
      </c>
      <c s="34" t="s">
        <v>368</v>
      </c>
      <c s="34" t="s">
        <v>1727</v>
      </c>
      <c s="35" t="s">
        <v>5</v>
      </c>
      <c s="6" t="s">
        <v>1728</v>
      </c>
      <c s="36" t="s">
        <v>68</v>
      </c>
      <c s="37">
        <v>18</v>
      </c>
      <c s="36">
        <v>0</v>
      </c>
      <c s="36">
        <f>ROUND(G222*H222,6)</f>
      </c>
      <c r="L222" s="38">
        <v>0</v>
      </c>
      <c s="32">
        <f>ROUND(ROUND(L222,2)*ROUND(G222,3),2)</f>
      </c>
      <c s="36" t="s">
        <v>1577</v>
      </c>
      <c>
        <f>(M222*21)/100</f>
      </c>
      <c t="s">
        <v>27</v>
      </c>
    </row>
    <row r="223" spans="1:5" ht="12.75">
      <c r="A223" s="35" t="s">
        <v>55</v>
      </c>
      <c r="E223" s="39" t="s">
        <v>5</v>
      </c>
    </row>
    <row r="224" spans="1:5" ht="12.75">
      <c r="A224" s="35" t="s">
        <v>56</v>
      </c>
      <c r="E224" s="40" t="s">
        <v>1725</v>
      </c>
    </row>
    <row r="225" spans="1:5" ht="127.5">
      <c r="A225" t="s">
        <v>58</v>
      </c>
      <c r="E225" s="39" t="s">
        <v>1729</v>
      </c>
    </row>
    <row r="226" spans="1:16" ht="12.75">
      <c r="A226" t="s">
        <v>49</v>
      </c>
      <c s="34" t="s">
        <v>374</v>
      </c>
      <c s="34" t="s">
        <v>1730</v>
      </c>
      <c s="35" t="s">
        <v>5</v>
      </c>
      <c s="6" t="s">
        <v>1731</v>
      </c>
      <c s="36" t="s">
        <v>126</v>
      </c>
      <c s="37">
        <v>2</v>
      </c>
      <c s="36">
        <v>0</v>
      </c>
      <c s="36">
        <f>ROUND(G226*H226,6)</f>
      </c>
      <c r="L226" s="38">
        <v>0</v>
      </c>
      <c s="32">
        <f>ROUND(ROUND(L226,2)*ROUND(G226,3),2)</f>
      </c>
      <c s="36" t="s">
        <v>1577</v>
      </c>
      <c>
        <f>(M226*21)/100</f>
      </c>
      <c t="s">
        <v>27</v>
      </c>
    </row>
    <row r="227" spans="1:5" ht="12.75">
      <c r="A227" s="35" t="s">
        <v>55</v>
      </c>
      <c r="E227" s="39" t="s">
        <v>5</v>
      </c>
    </row>
    <row r="228" spans="1:5" ht="12.75">
      <c r="A228" s="35" t="s">
        <v>56</v>
      </c>
      <c r="E228" s="40" t="s">
        <v>1725</v>
      </c>
    </row>
    <row r="229" spans="1:5" ht="114.75">
      <c r="A229" t="s">
        <v>58</v>
      </c>
      <c r="E229" s="39" t="s">
        <v>1732</v>
      </c>
    </row>
    <row r="230" spans="1:16" ht="12.75">
      <c r="A230" t="s">
        <v>49</v>
      </c>
      <c s="34" t="s">
        <v>1098</v>
      </c>
      <c s="34" t="s">
        <v>1733</v>
      </c>
      <c s="35" t="s">
        <v>5</v>
      </c>
      <c s="6" t="s">
        <v>1734</v>
      </c>
      <c s="36" t="s">
        <v>126</v>
      </c>
      <c s="37">
        <v>2</v>
      </c>
      <c s="36">
        <v>0</v>
      </c>
      <c s="36">
        <f>ROUND(G230*H230,6)</f>
      </c>
      <c r="L230" s="38">
        <v>0</v>
      </c>
      <c s="32">
        <f>ROUND(ROUND(L230,2)*ROUND(G230,3),2)</f>
      </c>
      <c s="36" t="s">
        <v>1577</v>
      </c>
      <c>
        <f>(M230*21)/100</f>
      </c>
      <c t="s">
        <v>27</v>
      </c>
    </row>
    <row r="231" spans="1:5" ht="12.75">
      <c r="A231" s="35" t="s">
        <v>55</v>
      </c>
      <c r="E231" s="39" t="s">
        <v>5</v>
      </c>
    </row>
    <row r="232" spans="1:5" ht="12.75">
      <c r="A232" s="35" t="s">
        <v>56</v>
      </c>
      <c r="E232" s="40" t="s">
        <v>1725</v>
      </c>
    </row>
    <row r="233" spans="1:5" ht="102">
      <c r="A233" t="s">
        <v>58</v>
      </c>
      <c r="E233" s="39" t="s">
        <v>1735</v>
      </c>
    </row>
    <row r="234" spans="1:16" ht="12.75">
      <c r="A234" t="s">
        <v>49</v>
      </c>
      <c s="34" t="s">
        <v>1103</v>
      </c>
      <c s="34" t="s">
        <v>1736</v>
      </c>
      <c s="35" t="s">
        <v>5</v>
      </c>
      <c s="6" t="s">
        <v>1737</v>
      </c>
      <c s="36" t="s">
        <v>126</v>
      </c>
      <c s="37">
        <v>4</v>
      </c>
      <c s="36">
        <v>0</v>
      </c>
      <c s="36">
        <f>ROUND(G234*H234,6)</f>
      </c>
      <c r="L234" s="38">
        <v>0</v>
      </c>
      <c s="32">
        <f>ROUND(ROUND(L234,2)*ROUND(G234,3),2)</f>
      </c>
      <c s="36" t="s">
        <v>1577</v>
      </c>
      <c>
        <f>(M234*21)/100</f>
      </c>
      <c t="s">
        <v>27</v>
      </c>
    </row>
    <row r="235" spans="1:5" ht="12.75">
      <c r="A235" s="35" t="s">
        <v>55</v>
      </c>
      <c r="E235" s="39" t="s">
        <v>5</v>
      </c>
    </row>
    <row r="236" spans="1:5" ht="12.75">
      <c r="A236" s="35" t="s">
        <v>56</v>
      </c>
      <c r="E236" s="40" t="s">
        <v>1725</v>
      </c>
    </row>
    <row r="237" spans="1:5" ht="102">
      <c r="A237" t="s">
        <v>58</v>
      </c>
      <c r="E237" s="39" t="s">
        <v>1735</v>
      </c>
    </row>
    <row r="238" spans="1:16" ht="12.75">
      <c r="A238" t="s">
        <v>49</v>
      </c>
      <c s="34" t="s">
        <v>1106</v>
      </c>
      <c s="34" t="s">
        <v>1738</v>
      </c>
      <c s="35" t="s">
        <v>5</v>
      </c>
      <c s="6" t="s">
        <v>1739</v>
      </c>
      <c s="36" t="s">
        <v>126</v>
      </c>
      <c s="37">
        <v>1</v>
      </c>
      <c s="36">
        <v>0</v>
      </c>
      <c s="36">
        <f>ROUND(G238*H238,6)</f>
      </c>
      <c r="L238" s="38">
        <v>0</v>
      </c>
      <c s="32">
        <f>ROUND(ROUND(L238,2)*ROUND(G238,3),2)</f>
      </c>
      <c s="36" t="s">
        <v>1577</v>
      </c>
      <c>
        <f>(M238*21)/100</f>
      </c>
      <c t="s">
        <v>27</v>
      </c>
    </row>
    <row r="239" spans="1:5" ht="12.75">
      <c r="A239" s="35" t="s">
        <v>55</v>
      </c>
      <c r="E239" s="39" t="s">
        <v>5</v>
      </c>
    </row>
    <row r="240" spans="1:5" ht="12.75">
      <c r="A240" s="35" t="s">
        <v>56</v>
      </c>
      <c r="E240" s="40" t="s">
        <v>1725</v>
      </c>
    </row>
    <row r="241" spans="1:5" ht="102">
      <c r="A241" t="s">
        <v>58</v>
      </c>
      <c r="E241" s="39" t="s">
        <v>1735</v>
      </c>
    </row>
    <row r="242" spans="1:16" ht="12.75">
      <c r="A242" t="s">
        <v>49</v>
      </c>
      <c s="34" t="s">
        <v>1109</v>
      </c>
      <c s="34" t="s">
        <v>1740</v>
      </c>
      <c s="35" t="s">
        <v>5</v>
      </c>
      <c s="6" t="s">
        <v>1741</v>
      </c>
      <c s="36" t="s">
        <v>126</v>
      </c>
      <c s="37">
        <v>1</v>
      </c>
      <c s="36">
        <v>0</v>
      </c>
      <c s="36">
        <f>ROUND(G242*H242,6)</f>
      </c>
      <c r="L242" s="38">
        <v>0</v>
      </c>
      <c s="32">
        <f>ROUND(ROUND(L242,2)*ROUND(G242,3),2)</f>
      </c>
      <c s="36" t="s">
        <v>1577</v>
      </c>
      <c>
        <f>(M242*21)/100</f>
      </c>
      <c t="s">
        <v>27</v>
      </c>
    </row>
    <row r="243" spans="1:5" ht="12.75">
      <c r="A243" s="35" t="s">
        <v>55</v>
      </c>
      <c r="E243" s="39" t="s">
        <v>5</v>
      </c>
    </row>
    <row r="244" spans="1:5" ht="12.75">
      <c r="A244" s="35" t="s">
        <v>56</v>
      </c>
      <c r="E244" s="40" t="s">
        <v>1725</v>
      </c>
    </row>
    <row r="245" spans="1:5" ht="102">
      <c r="A245" t="s">
        <v>58</v>
      </c>
      <c r="E245" s="39" t="s">
        <v>1742</v>
      </c>
    </row>
    <row r="246" spans="1:16" ht="12.75">
      <c r="A246" t="s">
        <v>49</v>
      </c>
      <c s="34" t="s">
        <v>1114</v>
      </c>
      <c s="34" t="s">
        <v>1743</v>
      </c>
      <c s="35" t="s">
        <v>5</v>
      </c>
      <c s="6" t="s">
        <v>1744</v>
      </c>
      <c s="36" t="s">
        <v>126</v>
      </c>
      <c s="37">
        <v>4</v>
      </c>
      <c s="36">
        <v>0</v>
      </c>
      <c s="36">
        <f>ROUND(G246*H246,6)</f>
      </c>
      <c r="L246" s="38">
        <v>0</v>
      </c>
      <c s="32">
        <f>ROUND(ROUND(L246,2)*ROUND(G246,3),2)</f>
      </c>
      <c s="36" t="s">
        <v>1577</v>
      </c>
      <c>
        <f>(M246*21)/100</f>
      </c>
      <c t="s">
        <v>27</v>
      </c>
    </row>
    <row r="247" spans="1:5" ht="12.75">
      <c r="A247" s="35" t="s">
        <v>55</v>
      </c>
      <c r="E247" s="39" t="s">
        <v>5</v>
      </c>
    </row>
    <row r="248" spans="1:5" ht="12.75">
      <c r="A248" s="35" t="s">
        <v>56</v>
      </c>
      <c r="E248" s="40" t="s">
        <v>1725</v>
      </c>
    </row>
    <row r="249" spans="1:5" ht="102">
      <c r="A249" t="s">
        <v>58</v>
      </c>
      <c r="E249" s="39" t="s">
        <v>1742</v>
      </c>
    </row>
    <row r="250" spans="1:16" ht="12.75">
      <c r="A250" t="s">
        <v>49</v>
      </c>
      <c s="34" t="s">
        <v>1120</v>
      </c>
      <c s="34" t="s">
        <v>1745</v>
      </c>
      <c s="35" t="s">
        <v>5</v>
      </c>
      <c s="6" t="s">
        <v>1746</v>
      </c>
      <c s="36" t="s">
        <v>126</v>
      </c>
      <c s="37">
        <v>2</v>
      </c>
      <c s="36">
        <v>0</v>
      </c>
      <c s="36">
        <f>ROUND(G250*H250,6)</f>
      </c>
      <c r="L250" s="38">
        <v>0</v>
      </c>
      <c s="32">
        <f>ROUND(ROUND(L250,2)*ROUND(G250,3),2)</f>
      </c>
      <c s="36" t="s">
        <v>1577</v>
      </c>
      <c>
        <f>(M250*21)/100</f>
      </c>
      <c t="s">
        <v>27</v>
      </c>
    </row>
    <row r="251" spans="1:5" ht="12.75">
      <c r="A251" s="35" t="s">
        <v>55</v>
      </c>
      <c r="E251" s="39" t="s">
        <v>5</v>
      </c>
    </row>
    <row r="252" spans="1:5" ht="12.75">
      <c r="A252" s="35" t="s">
        <v>56</v>
      </c>
      <c r="E252" s="40" t="s">
        <v>1725</v>
      </c>
    </row>
    <row r="253" spans="1:5" ht="102">
      <c r="A253" t="s">
        <v>58</v>
      </c>
      <c r="E253" s="39" t="s">
        <v>1742</v>
      </c>
    </row>
    <row r="254" spans="1:16" ht="12.75">
      <c r="A254" t="s">
        <v>49</v>
      </c>
      <c s="34" t="s">
        <v>1124</v>
      </c>
      <c s="34" t="s">
        <v>1747</v>
      </c>
      <c s="35" t="s">
        <v>5</v>
      </c>
      <c s="6" t="s">
        <v>1748</v>
      </c>
      <c s="36" t="s">
        <v>126</v>
      </c>
      <c s="37">
        <v>4</v>
      </c>
      <c s="36">
        <v>0</v>
      </c>
      <c s="36">
        <f>ROUND(G254*H254,6)</f>
      </c>
      <c r="L254" s="38">
        <v>0</v>
      </c>
      <c s="32">
        <f>ROUND(ROUND(L254,2)*ROUND(G254,3),2)</f>
      </c>
      <c s="36" t="s">
        <v>1577</v>
      </c>
      <c>
        <f>(M254*21)/100</f>
      </c>
      <c t="s">
        <v>27</v>
      </c>
    </row>
    <row r="255" spans="1:5" ht="12.75">
      <c r="A255" s="35" t="s">
        <v>55</v>
      </c>
      <c r="E255" s="39" t="s">
        <v>5</v>
      </c>
    </row>
    <row r="256" spans="1:5" ht="12.75">
      <c r="A256" s="35" t="s">
        <v>56</v>
      </c>
      <c r="E256" s="40" t="s">
        <v>1725</v>
      </c>
    </row>
    <row r="257" spans="1:5" ht="102">
      <c r="A257" t="s">
        <v>58</v>
      </c>
      <c r="E257" s="39" t="s">
        <v>1742</v>
      </c>
    </row>
    <row r="258" spans="1:16" ht="12.75">
      <c r="A258" t="s">
        <v>49</v>
      </c>
      <c s="34" t="s">
        <v>1129</v>
      </c>
      <c s="34" t="s">
        <v>1749</v>
      </c>
      <c s="35" t="s">
        <v>5</v>
      </c>
      <c s="6" t="s">
        <v>1750</v>
      </c>
      <c s="36" t="s">
        <v>126</v>
      </c>
      <c s="37">
        <v>4</v>
      </c>
      <c s="36">
        <v>0</v>
      </c>
      <c s="36">
        <f>ROUND(G258*H258,6)</f>
      </c>
      <c r="L258" s="38">
        <v>0</v>
      </c>
      <c s="32">
        <f>ROUND(ROUND(L258,2)*ROUND(G258,3),2)</f>
      </c>
      <c s="36" t="s">
        <v>1577</v>
      </c>
      <c>
        <f>(M258*21)/100</f>
      </c>
      <c t="s">
        <v>27</v>
      </c>
    </row>
    <row r="259" spans="1:5" ht="12.75">
      <c r="A259" s="35" t="s">
        <v>55</v>
      </c>
      <c r="E259" s="39" t="s">
        <v>5</v>
      </c>
    </row>
    <row r="260" spans="1:5" ht="12.75">
      <c r="A260" s="35" t="s">
        <v>56</v>
      </c>
      <c r="E260" s="40" t="s">
        <v>1725</v>
      </c>
    </row>
    <row r="261" spans="1:5" ht="102">
      <c r="A261" t="s">
        <v>58</v>
      </c>
      <c r="E261" s="39" t="s">
        <v>1742</v>
      </c>
    </row>
    <row r="262" spans="1:16" ht="12.75">
      <c r="A262" t="s">
        <v>49</v>
      </c>
      <c s="34" t="s">
        <v>1135</v>
      </c>
      <c s="34" t="s">
        <v>1751</v>
      </c>
      <c s="35" t="s">
        <v>5</v>
      </c>
      <c s="6" t="s">
        <v>1752</v>
      </c>
      <c s="36" t="s">
        <v>126</v>
      </c>
      <c s="37">
        <v>327</v>
      </c>
      <c s="36">
        <v>0</v>
      </c>
      <c s="36">
        <f>ROUND(G262*H262,6)</f>
      </c>
      <c r="L262" s="38">
        <v>0</v>
      </c>
      <c s="32">
        <f>ROUND(ROUND(L262,2)*ROUND(G262,3),2)</f>
      </c>
      <c s="36" t="s">
        <v>1577</v>
      </c>
      <c>
        <f>(M262*21)/100</f>
      </c>
      <c t="s">
        <v>27</v>
      </c>
    </row>
    <row r="263" spans="1:5" ht="12.75">
      <c r="A263" s="35" t="s">
        <v>55</v>
      </c>
      <c r="E263" s="39" t="s">
        <v>5</v>
      </c>
    </row>
    <row r="264" spans="1:5" ht="12.75">
      <c r="A264" s="35" t="s">
        <v>56</v>
      </c>
      <c r="E264" s="40" t="s">
        <v>1725</v>
      </c>
    </row>
    <row r="265" spans="1:5" ht="102">
      <c r="A265" t="s">
        <v>58</v>
      </c>
      <c r="E265" s="39" t="s">
        <v>1742</v>
      </c>
    </row>
    <row r="266" spans="1:16" ht="12.75">
      <c r="A266" t="s">
        <v>49</v>
      </c>
      <c s="34" t="s">
        <v>1141</v>
      </c>
      <c s="34" t="s">
        <v>1753</v>
      </c>
      <c s="35" t="s">
        <v>5</v>
      </c>
      <c s="6" t="s">
        <v>1754</v>
      </c>
      <c s="36" t="s">
        <v>126</v>
      </c>
      <c s="37">
        <v>8</v>
      </c>
      <c s="36">
        <v>0</v>
      </c>
      <c s="36">
        <f>ROUND(G266*H266,6)</f>
      </c>
      <c r="L266" s="38">
        <v>0</v>
      </c>
      <c s="32">
        <f>ROUND(ROUND(L266,2)*ROUND(G266,3),2)</f>
      </c>
      <c s="36" t="s">
        <v>1577</v>
      </c>
      <c>
        <f>(M266*21)/100</f>
      </c>
      <c t="s">
        <v>27</v>
      </c>
    </row>
    <row r="267" spans="1:5" ht="12.75">
      <c r="A267" s="35" t="s">
        <v>55</v>
      </c>
      <c r="E267" s="39" t="s">
        <v>5</v>
      </c>
    </row>
    <row r="268" spans="1:5" ht="12.75">
      <c r="A268" s="35" t="s">
        <v>56</v>
      </c>
      <c r="E268" s="40" t="s">
        <v>1725</v>
      </c>
    </row>
    <row r="269" spans="1:5" ht="102">
      <c r="A269" t="s">
        <v>58</v>
      </c>
      <c r="E269" s="39" t="s">
        <v>1742</v>
      </c>
    </row>
    <row r="270" spans="1:16" ht="12.75">
      <c r="A270" t="s">
        <v>49</v>
      </c>
      <c s="34" t="s">
        <v>1145</v>
      </c>
      <c s="34" t="s">
        <v>1755</v>
      </c>
      <c s="35" t="s">
        <v>5</v>
      </c>
      <c s="6" t="s">
        <v>1756</v>
      </c>
      <c s="36" t="s">
        <v>126</v>
      </c>
      <c s="37">
        <v>8</v>
      </c>
      <c s="36">
        <v>0</v>
      </c>
      <c s="36">
        <f>ROUND(G270*H270,6)</f>
      </c>
      <c r="L270" s="38">
        <v>0</v>
      </c>
      <c s="32">
        <f>ROUND(ROUND(L270,2)*ROUND(G270,3),2)</f>
      </c>
      <c s="36" t="s">
        <v>1577</v>
      </c>
      <c>
        <f>(M270*21)/100</f>
      </c>
      <c t="s">
        <v>27</v>
      </c>
    </row>
    <row r="271" spans="1:5" ht="12.75">
      <c r="A271" s="35" t="s">
        <v>55</v>
      </c>
      <c r="E271" s="39" t="s">
        <v>5</v>
      </c>
    </row>
    <row r="272" spans="1:5" ht="12.75">
      <c r="A272" s="35" t="s">
        <v>56</v>
      </c>
      <c r="E272" s="40" t="s">
        <v>1725</v>
      </c>
    </row>
    <row r="273" spans="1:5" ht="102">
      <c r="A273" t="s">
        <v>58</v>
      </c>
      <c r="E273" s="39" t="s">
        <v>1742</v>
      </c>
    </row>
    <row r="274" spans="1:16" ht="25.5">
      <c r="A274" t="s">
        <v>49</v>
      </c>
      <c s="34" t="s">
        <v>1151</v>
      </c>
      <c s="34" t="s">
        <v>1757</v>
      </c>
      <c s="35" t="s">
        <v>5</v>
      </c>
      <c s="6" t="s">
        <v>1758</v>
      </c>
      <c s="36" t="s">
        <v>126</v>
      </c>
      <c s="37">
        <v>8</v>
      </c>
      <c s="36">
        <v>0</v>
      </c>
      <c s="36">
        <f>ROUND(G274*H274,6)</f>
      </c>
      <c r="L274" s="38">
        <v>0</v>
      </c>
      <c s="32">
        <f>ROUND(ROUND(L274,2)*ROUND(G274,3),2)</f>
      </c>
      <c s="36" t="s">
        <v>1577</v>
      </c>
      <c>
        <f>(M274*21)/100</f>
      </c>
      <c t="s">
        <v>27</v>
      </c>
    </row>
    <row r="275" spans="1:5" ht="12.75">
      <c r="A275" s="35" t="s">
        <v>55</v>
      </c>
      <c r="E275" s="39" t="s">
        <v>5</v>
      </c>
    </row>
    <row r="276" spans="1:5" ht="12.75">
      <c r="A276" s="35" t="s">
        <v>56</v>
      </c>
      <c r="E276" s="40" t="s">
        <v>1725</v>
      </c>
    </row>
    <row r="277" spans="1:5" ht="102">
      <c r="A277" t="s">
        <v>58</v>
      </c>
      <c r="E277" s="39" t="s">
        <v>1742</v>
      </c>
    </row>
    <row r="278" spans="1:16" ht="12.75">
      <c r="A278" t="s">
        <v>49</v>
      </c>
      <c s="34" t="s">
        <v>1156</v>
      </c>
      <c s="34" t="s">
        <v>1759</v>
      </c>
      <c s="35" t="s">
        <v>5</v>
      </c>
      <c s="6" t="s">
        <v>1760</v>
      </c>
      <c s="36" t="s">
        <v>78</v>
      </c>
      <c s="37">
        <v>2800</v>
      </c>
      <c s="36">
        <v>0</v>
      </c>
      <c s="36">
        <f>ROUND(G278*H278,6)</f>
      </c>
      <c r="L278" s="38">
        <v>0</v>
      </c>
      <c s="32">
        <f>ROUND(ROUND(L278,2)*ROUND(G278,3),2)</f>
      </c>
      <c s="36" t="s">
        <v>1577</v>
      </c>
      <c>
        <f>(M278*21)/100</f>
      </c>
      <c t="s">
        <v>27</v>
      </c>
    </row>
    <row r="279" spans="1:5" ht="12.75">
      <c r="A279" s="35" t="s">
        <v>55</v>
      </c>
      <c r="E279" s="39" t="s">
        <v>5</v>
      </c>
    </row>
    <row r="280" spans="1:5" ht="12.75">
      <c r="A280" s="35" t="s">
        <v>56</v>
      </c>
      <c r="E280" s="40" t="s">
        <v>1725</v>
      </c>
    </row>
    <row r="281" spans="1:5" ht="102">
      <c r="A281" t="s">
        <v>58</v>
      </c>
      <c r="E281" s="39" t="s">
        <v>1761</v>
      </c>
    </row>
    <row r="282" spans="1:16" ht="12.75">
      <c r="A282" t="s">
        <v>49</v>
      </c>
      <c s="34" t="s">
        <v>1160</v>
      </c>
      <c s="34" t="s">
        <v>1762</v>
      </c>
      <c s="35" t="s">
        <v>5</v>
      </c>
      <c s="6" t="s">
        <v>1763</v>
      </c>
      <c s="36" t="s">
        <v>78</v>
      </c>
      <c s="37">
        <v>500</v>
      </c>
      <c s="36">
        <v>0</v>
      </c>
      <c s="36">
        <f>ROUND(G282*H282,6)</f>
      </c>
      <c r="L282" s="38">
        <v>0</v>
      </c>
      <c s="32">
        <f>ROUND(ROUND(L282,2)*ROUND(G282,3),2)</f>
      </c>
      <c s="36" t="s">
        <v>1577</v>
      </c>
      <c>
        <f>(M282*21)/100</f>
      </c>
      <c t="s">
        <v>27</v>
      </c>
    </row>
    <row r="283" spans="1:5" ht="12.75">
      <c r="A283" s="35" t="s">
        <v>55</v>
      </c>
      <c r="E283" s="39" t="s">
        <v>5</v>
      </c>
    </row>
    <row r="284" spans="1:5" ht="12.75">
      <c r="A284" s="35" t="s">
        <v>56</v>
      </c>
      <c r="E284" s="40" t="s">
        <v>1725</v>
      </c>
    </row>
    <row r="285" spans="1:5" ht="102">
      <c r="A285" t="s">
        <v>58</v>
      </c>
      <c r="E285" s="39" t="s">
        <v>1761</v>
      </c>
    </row>
    <row r="286" spans="1:13" ht="12.75">
      <c r="A286" t="s">
        <v>46</v>
      </c>
      <c r="C286" s="31" t="s">
        <v>1764</v>
      </c>
      <c r="E286" s="33" t="s">
        <v>1765</v>
      </c>
      <c r="J286" s="32">
        <f>0</f>
      </c>
      <c s="32">
        <f>0</f>
      </c>
      <c s="32">
        <f>0+L287+L291+L295+L299</f>
      </c>
      <c s="32">
        <f>0+M287+M291+M295+M299</f>
      </c>
    </row>
    <row r="287" spans="1:16" ht="38.25">
      <c r="A287" t="s">
        <v>49</v>
      </c>
      <c s="34" t="s">
        <v>1166</v>
      </c>
      <c s="34" t="s">
        <v>51</v>
      </c>
      <c s="35" t="s">
        <v>5</v>
      </c>
      <c s="6" t="s">
        <v>1766</v>
      </c>
      <c s="36" t="s">
        <v>53</v>
      </c>
      <c s="37">
        <v>120.726</v>
      </c>
      <c s="36">
        <v>0</v>
      </c>
      <c s="36">
        <f>ROUND(G287*H287,6)</f>
      </c>
      <c r="L287" s="38">
        <v>0</v>
      </c>
      <c s="32">
        <f>ROUND(ROUND(L287,2)*ROUND(G287,3),2)</f>
      </c>
      <c s="36" t="s">
        <v>1577</v>
      </c>
      <c>
        <f>(M287*21)/100</f>
      </c>
      <c t="s">
        <v>27</v>
      </c>
    </row>
    <row r="288" spans="1:5" ht="12.75">
      <c r="A288" s="35" t="s">
        <v>55</v>
      </c>
      <c r="E288" s="39" t="s">
        <v>5</v>
      </c>
    </row>
    <row r="289" spans="1:5" ht="12.75">
      <c r="A289" s="35" t="s">
        <v>56</v>
      </c>
      <c r="E289" s="40" t="s">
        <v>1767</v>
      </c>
    </row>
    <row r="290" spans="1:5" ht="63.75">
      <c r="A290" t="s">
        <v>58</v>
      </c>
      <c r="E290" s="39" t="s">
        <v>1768</v>
      </c>
    </row>
    <row r="291" spans="1:16" ht="38.25">
      <c r="A291" t="s">
        <v>49</v>
      </c>
      <c s="34" t="s">
        <v>1172</v>
      </c>
      <c s="34" t="s">
        <v>393</v>
      </c>
      <c s="35" t="s">
        <v>5</v>
      </c>
      <c s="6" t="s">
        <v>1769</v>
      </c>
      <c s="36" t="s">
        <v>53</v>
      </c>
      <c s="37">
        <v>37.8</v>
      </c>
      <c s="36">
        <v>0</v>
      </c>
      <c s="36">
        <f>ROUND(G291*H291,6)</f>
      </c>
      <c r="L291" s="38">
        <v>0</v>
      </c>
      <c s="32">
        <f>ROUND(ROUND(L291,2)*ROUND(G291,3),2)</f>
      </c>
      <c s="36" t="s">
        <v>1577</v>
      </c>
      <c>
        <f>(M291*21)/100</f>
      </c>
      <c t="s">
        <v>27</v>
      </c>
    </row>
    <row r="292" spans="1:5" ht="12.75">
      <c r="A292" s="35" t="s">
        <v>55</v>
      </c>
      <c r="E292" s="39" t="s">
        <v>5</v>
      </c>
    </row>
    <row r="293" spans="1:5" ht="12.75">
      <c r="A293" s="35" t="s">
        <v>56</v>
      </c>
      <c r="E293" s="40" t="s">
        <v>1770</v>
      </c>
    </row>
    <row r="294" spans="1:5" ht="63.75">
      <c r="A294" t="s">
        <v>58</v>
      </c>
      <c r="E294" s="39" t="s">
        <v>1768</v>
      </c>
    </row>
    <row r="295" spans="1:16" ht="25.5">
      <c r="A295" t="s">
        <v>49</v>
      </c>
      <c s="34" t="s">
        <v>1178</v>
      </c>
      <c s="34" t="s">
        <v>1771</v>
      </c>
      <c s="35" t="s">
        <v>5</v>
      </c>
      <c s="6" t="s">
        <v>1772</v>
      </c>
      <c s="36" t="s">
        <v>53</v>
      </c>
      <c s="37">
        <v>6</v>
      </c>
      <c s="36">
        <v>0</v>
      </c>
      <c s="36">
        <f>ROUND(G295*H295,6)</f>
      </c>
      <c r="L295" s="38">
        <v>0</v>
      </c>
      <c s="32">
        <f>ROUND(ROUND(L295,2)*ROUND(G295,3),2)</f>
      </c>
      <c s="36" t="s">
        <v>1577</v>
      </c>
      <c>
        <f>(M295*21)/100</f>
      </c>
      <c t="s">
        <v>27</v>
      </c>
    </row>
    <row r="296" spans="1:5" ht="12.75">
      <c r="A296" s="35" t="s">
        <v>55</v>
      </c>
      <c r="E296" s="39" t="s">
        <v>5</v>
      </c>
    </row>
    <row r="297" spans="1:5" ht="12.75">
      <c r="A297" s="35" t="s">
        <v>56</v>
      </c>
      <c r="E297" s="40" t="s">
        <v>1773</v>
      </c>
    </row>
    <row r="298" spans="1:5" ht="63.75">
      <c r="A298" t="s">
        <v>58</v>
      </c>
      <c r="E298" s="39" t="s">
        <v>1768</v>
      </c>
    </row>
    <row r="299" spans="1:16" ht="25.5">
      <c r="A299" t="s">
        <v>49</v>
      </c>
      <c s="34" t="s">
        <v>1183</v>
      </c>
      <c s="34" t="s">
        <v>1774</v>
      </c>
      <c s="35" t="s">
        <v>5</v>
      </c>
      <c s="6" t="s">
        <v>1775</v>
      </c>
      <c s="36" t="s">
        <v>53</v>
      </c>
      <c s="37">
        <v>0.198</v>
      </c>
      <c s="36">
        <v>0</v>
      </c>
      <c s="36">
        <f>ROUND(G299*H299,6)</f>
      </c>
      <c r="L299" s="38">
        <v>0</v>
      </c>
      <c s="32">
        <f>ROUND(ROUND(L299,2)*ROUND(G299,3),2)</f>
      </c>
      <c s="36" t="s">
        <v>1577</v>
      </c>
      <c>
        <f>(M299*21)/100</f>
      </c>
      <c t="s">
        <v>27</v>
      </c>
    </row>
    <row r="300" spans="1:5" ht="12.75">
      <c r="A300" s="35" t="s">
        <v>55</v>
      </c>
      <c r="E300" s="39" t="s">
        <v>5</v>
      </c>
    </row>
    <row r="301" spans="1:5" ht="12.75">
      <c r="A301" s="35" t="s">
        <v>56</v>
      </c>
      <c r="E301" s="40" t="s">
        <v>1776</v>
      </c>
    </row>
    <row r="302" spans="1:5" ht="63.75">
      <c r="A302" t="s">
        <v>58</v>
      </c>
      <c r="E302" s="39" t="s">
        <v>1768</v>
      </c>
    </row>
    <row r="303" spans="1:13" ht="12.75">
      <c r="A303" t="s">
        <v>46</v>
      </c>
      <c r="C303" s="31" t="s">
        <v>1777</v>
      </c>
      <c r="E303" s="33" t="s">
        <v>1778</v>
      </c>
      <c r="J303" s="32">
        <f>0</f>
      </c>
      <c s="32">
        <f>0</f>
      </c>
      <c s="32">
        <f>0+L304+L308+L312+L316+L320+L324+L328+L332+L336+L340</f>
      </c>
      <c s="32">
        <f>0+M304+M308+M312+M316+M320+M324+M328+M332+M336+M340</f>
      </c>
    </row>
    <row r="304" spans="1:16" ht="12.75">
      <c r="A304" t="s">
        <v>49</v>
      </c>
      <c s="34" t="s">
        <v>1188</v>
      </c>
      <c s="34" t="s">
        <v>1779</v>
      </c>
      <c s="35" t="s">
        <v>5</v>
      </c>
      <c s="6" t="s">
        <v>1780</v>
      </c>
      <c s="36" t="s">
        <v>474</v>
      </c>
      <c s="37">
        <v>2.149</v>
      </c>
      <c s="36">
        <v>0</v>
      </c>
      <c s="36">
        <f>ROUND(G304*H304,6)</f>
      </c>
      <c r="L304" s="38">
        <v>0</v>
      </c>
      <c s="32">
        <f>ROUND(ROUND(L304,2)*ROUND(G304,3),2)</f>
      </c>
      <c s="36" t="s">
        <v>1577</v>
      </c>
      <c>
        <f>(M304*21)/100</f>
      </c>
      <c t="s">
        <v>27</v>
      </c>
    </row>
    <row r="305" spans="1:5" ht="12.75">
      <c r="A305" s="35" t="s">
        <v>55</v>
      </c>
      <c r="E305" s="39" t="s">
        <v>5</v>
      </c>
    </row>
    <row r="306" spans="1:5" ht="12.75">
      <c r="A306" s="35" t="s">
        <v>56</v>
      </c>
      <c r="E306" s="40" t="s">
        <v>1781</v>
      </c>
    </row>
    <row r="307" spans="1:5" ht="102">
      <c r="A307" t="s">
        <v>58</v>
      </c>
      <c r="E307" s="39" t="s">
        <v>1782</v>
      </c>
    </row>
    <row r="308" spans="1:16" ht="12.75">
      <c r="A308" t="s">
        <v>49</v>
      </c>
      <c s="34" t="s">
        <v>1193</v>
      </c>
      <c s="34" t="s">
        <v>1783</v>
      </c>
      <c s="35" t="s">
        <v>5</v>
      </c>
      <c s="6" t="s">
        <v>1784</v>
      </c>
      <c s="36" t="s">
        <v>474</v>
      </c>
      <c s="37">
        <v>2.149</v>
      </c>
      <c s="36">
        <v>0</v>
      </c>
      <c s="36">
        <f>ROUND(G308*H308,6)</f>
      </c>
      <c r="L308" s="38">
        <v>0</v>
      </c>
      <c s="32">
        <f>ROUND(ROUND(L308,2)*ROUND(G308,3),2)</f>
      </c>
      <c s="36" t="s">
        <v>1577</v>
      </c>
      <c>
        <f>(M308*21)/100</f>
      </c>
      <c t="s">
        <v>27</v>
      </c>
    </row>
    <row r="309" spans="1:5" ht="12.75">
      <c r="A309" s="35" t="s">
        <v>55</v>
      </c>
      <c r="E309" s="39" t="s">
        <v>5</v>
      </c>
    </row>
    <row r="310" spans="1:5" ht="12.75">
      <c r="A310" s="35" t="s">
        <v>56</v>
      </c>
      <c r="E310" s="40" t="s">
        <v>1781</v>
      </c>
    </row>
    <row r="311" spans="1:5" ht="89.25">
      <c r="A311" t="s">
        <v>58</v>
      </c>
      <c r="E311" s="39" t="s">
        <v>1785</v>
      </c>
    </row>
    <row r="312" spans="1:16" ht="12.75">
      <c r="A312" t="s">
        <v>49</v>
      </c>
      <c s="34" t="s">
        <v>226</v>
      </c>
      <c s="34" t="s">
        <v>1786</v>
      </c>
      <c s="35" t="s">
        <v>5</v>
      </c>
      <c s="6" t="s">
        <v>1787</v>
      </c>
      <c s="36" t="s">
        <v>126</v>
      </c>
      <c s="37">
        <v>2</v>
      </c>
      <c s="36">
        <v>0</v>
      </c>
      <c s="36">
        <f>ROUND(G312*H312,6)</f>
      </c>
      <c r="L312" s="38">
        <v>0</v>
      </c>
      <c s="32">
        <f>ROUND(ROUND(L312,2)*ROUND(G312,3),2)</f>
      </c>
      <c s="36" t="s">
        <v>1577</v>
      </c>
      <c>
        <f>(M312*21)/100</f>
      </c>
      <c t="s">
        <v>27</v>
      </c>
    </row>
    <row r="313" spans="1:5" ht="12.75">
      <c r="A313" s="35" t="s">
        <v>55</v>
      </c>
      <c r="E313" s="39" t="s">
        <v>5</v>
      </c>
    </row>
    <row r="314" spans="1:5" ht="12.75">
      <c r="A314" s="35" t="s">
        <v>56</v>
      </c>
      <c r="E314" s="40" t="s">
        <v>1781</v>
      </c>
    </row>
    <row r="315" spans="1:5" ht="89.25">
      <c r="A315" t="s">
        <v>58</v>
      </c>
      <c r="E315" s="39" t="s">
        <v>1788</v>
      </c>
    </row>
    <row r="316" spans="1:16" ht="12.75">
      <c r="A316" t="s">
        <v>49</v>
      </c>
      <c s="34" t="s">
        <v>1203</v>
      </c>
      <c s="34" t="s">
        <v>1789</v>
      </c>
      <c s="35" t="s">
        <v>5</v>
      </c>
      <c s="6" t="s">
        <v>1790</v>
      </c>
      <c s="36" t="s">
        <v>126</v>
      </c>
      <c s="37">
        <v>11</v>
      </c>
      <c s="36">
        <v>0</v>
      </c>
      <c s="36">
        <f>ROUND(G316*H316,6)</f>
      </c>
      <c r="L316" s="38">
        <v>0</v>
      </c>
      <c s="32">
        <f>ROUND(ROUND(L316,2)*ROUND(G316,3),2)</f>
      </c>
      <c s="36" t="s">
        <v>1577</v>
      </c>
      <c>
        <f>(M316*21)/100</f>
      </c>
      <c t="s">
        <v>27</v>
      </c>
    </row>
    <row r="317" spans="1:5" ht="12.75">
      <c r="A317" s="35" t="s">
        <v>55</v>
      </c>
      <c r="E317" s="39" t="s">
        <v>5</v>
      </c>
    </row>
    <row r="318" spans="1:5" ht="12.75">
      <c r="A318" s="35" t="s">
        <v>56</v>
      </c>
      <c r="E318" s="40" t="s">
        <v>1781</v>
      </c>
    </row>
    <row r="319" spans="1:5" ht="89.25">
      <c r="A319" t="s">
        <v>58</v>
      </c>
      <c r="E319" s="39" t="s">
        <v>1788</v>
      </c>
    </row>
    <row r="320" spans="1:16" ht="12.75">
      <c r="A320" t="s">
        <v>49</v>
      </c>
      <c s="34" t="s">
        <v>1209</v>
      </c>
      <c s="34" t="s">
        <v>1791</v>
      </c>
      <c s="35" t="s">
        <v>5</v>
      </c>
      <c s="6" t="s">
        <v>1792</v>
      </c>
      <c s="36" t="s">
        <v>126</v>
      </c>
      <c s="37">
        <v>8</v>
      </c>
      <c s="36">
        <v>0</v>
      </c>
      <c s="36">
        <f>ROUND(G320*H320,6)</f>
      </c>
      <c r="L320" s="38">
        <v>0</v>
      </c>
      <c s="32">
        <f>ROUND(ROUND(L320,2)*ROUND(G320,3),2)</f>
      </c>
      <c s="36" t="s">
        <v>1577</v>
      </c>
      <c>
        <f>(M320*21)/100</f>
      </c>
      <c t="s">
        <v>27</v>
      </c>
    </row>
    <row r="321" spans="1:5" ht="12.75">
      <c r="A321" s="35" t="s">
        <v>55</v>
      </c>
      <c r="E321" s="39" t="s">
        <v>5</v>
      </c>
    </row>
    <row r="322" spans="1:5" ht="12.75">
      <c r="A322" s="35" t="s">
        <v>56</v>
      </c>
      <c r="E322" s="40" t="s">
        <v>1781</v>
      </c>
    </row>
    <row r="323" spans="1:5" ht="89.25">
      <c r="A323" t="s">
        <v>58</v>
      </c>
      <c r="E323" s="39" t="s">
        <v>1788</v>
      </c>
    </row>
    <row r="324" spans="1:16" ht="12.75">
      <c r="A324" t="s">
        <v>49</v>
      </c>
      <c s="34" t="s">
        <v>1215</v>
      </c>
      <c s="34" t="s">
        <v>1793</v>
      </c>
      <c s="35" t="s">
        <v>5</v>
      </c>
      <c s="6" t="s">
        <v>1794</v>
      </c>
      <c s="36" t="s">
        <v>126</v>
      </c>
      <c s="37">
        <v>2</v>
      </c>
      <c s="36">
        <v>0</v>
      </c>
      <c s="36">
        <f>ROUND(G324*H324,6)</f>
      </c>
      <c r="L324" s="38">
        <v>0</v>
      </c>
      <c s="32">
        <f>ROUND(ROUND(L324,2)*ROUND(G324,3),2)</f>
      </c>
      <c s="36" t="s">
        <v>1577</v>
      </c>
      <c>
        <f>(M324*21)/100</f>
      </c>
      <c t="s">
        <v>27</v>
      </c>
    </row>
    <row r="325" spans="1:5" ht="12.75">
      <c r="A325" s="35" t="s">
        <v>55</v>
      </c>
      <c r="E325" s="39" t="s">
        <v>5</v>
      </c>
    </row>
    <row r="326" spans="1:5" ht="12.75">
      <c r="A326" s="35" t="s">
        <v>56</v>
      </c>
      <c r="E326" s="40" t="s">
        <v>1781</v>
      </c>
    </row>
    <row r="327" spans="1:5" ht="89.25">
      <c r="A327" t="s">
        <v>58</v>
      </c>
      <c r="E327" s="39" t="s">
        <v>1795</v>
      </c>
    </row>
    <row r="328" spans="1:16" ht="12.75">
      <c r="A328" t="s">
        <v>49</v>
      </c>
      <c s="34" t="s">
        <v>1221</v>
      </c>
      <c s="34" t="s">
        <v>1796</v>
      </c>
      <c s="35" t="s">
        <v>5</v>
      </c>
      <c s="6" t="s">
        <v>1797</v>
      </c>
      <c s="36" t="s">
        <v>126</v>
      </c>
      <c s="37">
        <v>2</v>
      </c>
      <c s="36">
        <v>0</v>
      </c>
      <c s="36">
        <f>ROUND(G328*H328,6)</f>
      </c>
      <c r="L328" s="38">
        <v>0</v>
      </c>
      <c s="32">
        <f>ROUND(ROUND(L328,2)*ROUND(G328,3),2)</f>
      </c>
      <c s="36" t="s">
        <v>1577</v>
      </c>
      <c>
        <f>(M328*21)/100</f>
      </c>
      <c t="s">
        <v>27</v>
      </c>
    </row>
    <row r="329" spans="1:5" ht="12.75">
      <c r="A329" s="35" t="s">
        <v>55</v>
      </c>
      <c r="E329" s="39" t="s">
        <v>5</v>
      </c>
    </row>
    <row r="330" spans="1:5" ht="12.75">
      <c r="A330" s="35" t="s">
        <v>56</v>
      </c>
      <c r="E330" s="40" t="s">
        <v>1781</v>
      </c>
    </row>
    <row r="331" spans="1:5" ht="89.25">
      <c r="A331" t="s">
        <v>58</v>
      </c>
      <c r="E331" s="39" t="s">
        <v>1798</v>
      </c>
    </row>
    <row r="332" spans="1:16" ht="12.75">
      <c r="A332" t="s">
        <v>49</v>
      </c>
      <c s="34" t="s">
        <v>1226</v>
      </c>
      <c s="34" t="s">
        <v>1799</v>
      </c>
      <c s="35" t="s">
        <v>5</v>
      </c>
      <c s="6" t="s">
        <v>1800</v>
      </c>
      <c s="36" t="s">
        <v>126</v>
      </c>
      <c s="37">
        <v>2</v>
      </c>
      <c s="36">
        <v>0</v>
      </c>
      <c s="36">
        <f>ROUND(G332*H332,6)</f>
      </c>
      <c r="L332" s="38">
        <v>0</v>
      </c>
      <c s="32">
        <f>ROUND(ROUND(L332,2)*ROUND(G332,3),2)</f>
      </c>
      <c s="36" t="s">
        <v>1577</v>
      </c>
      <c>
        <f>(M332*21)/100</f>
      </c>
      <c t="s">
        <v>27</v>
      </c>
    </row>
    <row r="333" spans="1:5" ht="12.75">
      <c r="A333" s="35" t="s">
        <v>55</v>
      </c>
      <c r="E333" s="39" t="s">
        <v>5</v>
      </c>
    </row>
    <row r="334" spans="1:5" ht="12.75">
      <c r="A334" s="35" t="s">
        <v>56</v>
      </c>
      <c r="E334" s="40" t="s">
        <v>1781</v>
      </c>
    </row>
    <row r="335" spans="1:5" ht="89.25">
      <c r="A335" t="s">
        <v>58</v>
      </c>
      <c r="E335" s="39" t="s">
        <v>1801</v>
      </c>
    </row>
    <row r="336" spans="1:16" ht="12.75">
      <c r="A336" t="s">
        <v>49</v>
      </c>
      <c s="34" t="s">
        <v>1232</v>
      </c>
      <c s="34" t="s">
        <v>1802</v>
      </c>
      <c s="35" t="s">
        <v>5</v>
      </c>
      <c s="6" t="s">
        <v>1803</v>
      </c>
      <c s="36" t="s">
        <v>134</v>
      </c>
      <c s="37">
        <v>16</v>
      </c>
      <c s="36">
        <v>0</v>
      </c>
      <c s="36">
        <f>ROUND(G336*H336,6)</f>
      </c>
      <c r="L336" s="38">
        <v>0</v>
      </c>
      <c s="32">
        <f>ROUND(ROUND(L336,2)*ROUND(G336,3),2)</f>
      </c>
      <c s="36" t="s">
        <v>1577</v>
      </c>
      <c>
        <f>(M336*21)/100</f>
      </c>
      <c t="s">
        <v>27</v>
      </c>
    </row>
    <row r="337" spans="1:5" ht="12.75">
      <c r="A337" s="35" t="s">
        <v>55</v>
      </c>
      <c r="E337" s="39" t="s">
        <v>5</v>
      </c>
    </row>
    <row r="338" spans="1:5" ht="12.75">
      <c r="A338" s="35" t="s">
        <v>56</v>
      </c>
      <c r="E338" s="40" t="s">
        <v>1781</v>
      </c>
    </row>
    <row r="339" spans="1:5" ht="89.25">
      <c r="A339" t="s">
        <v>58</v>
      </c>
      <c r="E339" s="39" t="s">
        <v>1804</v>
      </c>
    </row>
    <row r="340" spans="1:16" ht="12.75">
      <c r="A340" t="s">
        <v>49</v>
      </c>
      <c s="34" t="s">
        <v>1237</v>
      </c>
      <c s="34" t="s">
        <v>1805</v>
      </c>
      <c s="35" t="s">
        <v>5</v>
      </c>
      <c s="6" t="s">
        <v>1806</v>
      </c>
      <c s="36" t="s">
        <v>134</v>
      </c>
      <c s="37">
        <v>27</v>
      </c>
      <c s="36">
        <v>0</v>
      </c>
      <c s="36">
        <f>ROUND(G340*H340,6)</f>
      </c>
      <c r="L340" s="38">
        <v>0</v>
      </c>
      <c s="32">
        <f>ROUND(ROUND(L340,2)*ROUND(G340,3),2)</f>
      </c>
      <c s="36" t="s">
        <v>1577</v>
      </c>
      <c>
        <f>(M340*21)/100</f>
      </c>
      <c t="s">
        <v>27</v>
      </c>
    </row>
    <row r="341" spans="1:5" ht="12.75">
      <c r="A341" s="35" t="s">
        <v>55</v>
      </c>
      <c r="E341" s="39" t="s">
        <v>5</v>
      </c>
    </row>
    <row r="342" spans="1:5" ht="12.75">
      <c r="A342" s="35" t="s">
        <v>56</v>
      </c>
      <c r="E342" s="40" t="s">
        <v>1807</v>
      </c>
    </row>
    <row r="343" spans="1:5" ht="89.25">
      <c r="A343" t="s">
        <v>58</v>
      </c>
      <c r="E343" s="39" t="s">
        <v>1808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1568</v>
      </c>
      <c s="41">
        <f>Rekapitulace!C27</f>
      </c>
      <c s="20" t="s">
        <v>0</v>
      </c>
      <c t="s">
        <v>23</v>
      </c>
      <c t="s">
        <v>27</v>
      </c>
    </row>
    <row r="4" spans="1:16" ht="32" customHeight="1">
      <c r="A4" s="24" t="s">
        <v>20</v>
      </c>
      <c s="25" t="s">
        <v>28</v>
      </c>
      <c s="27" t="s">
        <v>1568</v>
      </c>
      <c r="E4" s="26" t="s">
        <v>1569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COUNTIFS(L8:L60,"=0",A8:A60,"P")+COUNTIFS(L8:L60,"",A8:A60,"P")+SUM(Q8:Q60)</f>
      </c>
    </row>
    <row r="8" spans="1:13" ht="12.75">
      <c r="A8" t="s">
        <v>44</v>
      </c>
      <c r="C8" s="28" t="s">
        <v>1811</v>
      </c>
      <c r="E8" s="30" t="s">
        <v>1810</v>
      </c>
      <c r="J8" s="29">
        <f>0+J9+J22+J27+J32+J37+J46+J55</f>
      </c>
      <c s="29">
        <f>0+K9+K22+K27+K32+K37+K46+K55</f>
      </c>
      <c s="29">
        <f>0+L9+L22+L27+L32+L37+L46+L55</f>
      </c>
      <c s="29">
        <f>0+M9+M22+M27+M32+M37+M46+M55</f>
      </c>
    </row>
    <row r="9" spans="1:13" ht="12.75">
      <c r="A9" t="s">
        <v>46</v>
      </c>
      <c r="C9" s="31" t="s">
        <v>1812</v>
      </c>
      <c r="E9" s="33" t="s">
        <v>1813</v>
      </c>
      <c r="J9" s="32">
        <f>0</f>
      </c>
      <c s="32">
        <f>0</f>
      </c>
      <c s="32">
        <f>0+L10+L14+L18</f>
      </c>
      <c s="32">
        <f>0+M10+M14+M18</f>
      </c>
    </row>
    <row r="10" spans="1:16" ht="12.75">
      <c r="A10" t="s">
        <v>49</v>
      </c>
      <c s="34" t="s">
        <v>50</v>
      </c>
      <c s="34" t="s">
        <v>1814</v>
      </c>
      <c s="35" t="s">
        <v>5</v>
      </c>
      <c s="6" t="s">
        <v>1815</v>
      </c>
      <c s="36" t="s">
        <v>68</v>
      </c>
      <c s="37">
        <v>8.75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58</v>
      </c>
      <c r="E13" s="39" t="s">
        <v>1816</v>
      </c>
    </row>
    <row r="14" spans="1:16" ht="38.25">
      <c r="A14" t="s">
        <v>49</v>
      </c>
      <c s="34" t="s">
        <v>27</v>
      </c>
      <c s="34" t="s">
        <v>1817</v>
      </c>
      <c s="35" t="s">
        <v>5</v>
      </c>
      <c s="6" t="s">
        <v>1818</v>
      </c>
      <c s="36" t="s">
        <v>53</v>
      </c>
      <c s="37">
        <v>0.086</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53">
      <c r="A17" t="s">
        <v>58</v>
      </c>
      <c r="E17" s="39" t="s">
        <v>63</v>
      </c>
    </row>
    <row r="18" spans="1:16" ht="25.5">
      <c r="A18" t="s">
        <v>49</v>
      </c>
      <c s="34" t="s">
        <v>26</v>
      </c>
      <c s="34" t="s">
        <v>223</v>
      </c>
      <c s="35" t="s">
        <v>5</v>
      </c>
      <c s="6" t="s">
        <v>224</v>
      </c>
      <c s="36" t="s">
        <v>53</v>
      </c>
      <c s="37">
        <v>0.357</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53">
      <c r="A21" t="s">
        <v>58</v>
      </c>
      <c r="E21" s="39" t="s">
        <v>63</v>
      </c>
    </row>
    <row r="22" spans="1:13" ht="12.75">
      <c r="A22" t="s">
        <v>46</v>
      </c>
      <c r="C22" s="31" t="s">
        <v>1819</v>
      </c>
      <c r="E22" s="33" t="s">
        <v>1820</v>
      </c>
      <c r="J22" s="32">
        <f>0</f>
      </c>
      <c s="32">
        <f>0</f>
      </c>
      <c s="32">
        <f>0+L23</f>
      </c>
      <c s="32">
        <f>0+M23</f>
      </c>
    </row>
    <row r="23" spans="1:16" ht="12.75">
      <c r="A23" t="s">
        <v>49</v>
      </c>
      <c s="34" t="s">
        <v>71</v>
      </c>
      <c s="34" t="s">
        <v>1821</v>
      </c>
      <c s="35" t="s">
        <v>5</v>
      </c>
      <c s="6" t="s">
        <v>1822</v>
      </c>
      <c s="36" t="s">
        <v>153</v>
      </c>
      <c s="37">
        <v>1</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12.75">
      <c r="A26" t="s">
        <v>58</v>
      </c>
      <c r="E26" s="39" t="s">
        <v>471</v>
      </c>
    </row>
    <row r="27" spans="1:13" ht="12.75">
      <c r="A27" t="s">
        <v>46</v>
      </c>
      <c r="C27" s="31" t="s">
        <v>108</v>
      </c>
      <c r="E27" s="33" t="s">
        <v>1823</v>
      </c>
      <c r="J27" s="32">
        <f>0</f>
      </c>
      <c s="32">
        <f>0</f>
      </c>
      <c s="32">
        <f>0+L28</f>
      </c>
      <c s="32">
        <f>0+M28</f>
      </c>
    </row>
    <row r="28" spans="1:16" ht="12.75">
      <c r="A28" t="s">
        <v>49</v>
      </c>
      <c s="34" t="s">
        <v>75</v>
      </c>
      <c s="34" t="s">
        <v>1824</v>
      </c>
      <c s="35" t="s">
        <v>5</v>
      </c>
      <c s="6" t="s">
        <v>1825</v>
      </c>
      <c s="36" t="s">
        <v>68</v>
      </c>
      <c s="37">
        <v>78.68</v>
      </c>
      <c s="36">
        <v>0</v>
      </c>
      <c s="36">
        <f>ROUND(G28*H28,6)</f>
      </c>
      <c r="L28" s="38">
        <v>0</v>
      </c>
      <c s="32">
        <f>ROUND(ROUND(L28,2)*ROUND(G28,3),2)</f>
      </c>
      <c s="36" t="s">
        <v>54</v>
      </c>
      <c>
        <f>(M28*21)/100</f>
      </c>
      <c t="s">
        <v>27</v>
      </c>
    </row>
    <row r="29" spans="1:5" ht="12.75">
      <c r="A29" s="35" t="s">
        <v>55</v>
      </c>
      <c r="E29" s="39" t="s">
        <v>5</v>
      </c>
    </row>
    <row r="30" spans="1:5" ht="12.75">
      <c r="A30" s="35" t="s">
        <v>56</v>
      </c>
      <c r="E30" s="40" t="s">
        <v>5</v>
      </c>
    </row>
    <row r="31" spans="1:5" ht="318.75">
      <c r="A31" t="s">
        <v>58</v>
      </c>
      <c r="E31" s="39" t="s">
        <v>1826</v>
      </c>
    </row>
    <row r="32" spans="1:13" ht="12.75">
      <c r="A32" t="s">
        <v>46</v>
      </c>
      <c r="C32" s="31" t="s">
        <v>123</v>
      </c>
      <c r="E32" s="33" t="s">
        <v>1827</v>
      </c>
      <c r="J32" s="32">
        <f>0</f>
      </c>
      <c s="32">
        <f>0</f>
      </c>
      <c s="32">
        <f>0+L33</f>
      </c>
      <c s="32">
        <f>0+M33</f>
      </c>
    </row>
    <row r="33" spans="1:16" ht="12.75">
      <c r="A33" t="s">
        <v>49</v>
      </c>
      <c s="34" t="s">
        <v>80</v>
      </c>
      <c s="34" t="s">
        <v>81</v>
      </c>
      <c s="35" t="s">
        <v>5</v>
      </c>
      <c s="6" t="s">
        <v>82</v>
      </c>
      <c s="36" t="s">
        <v>68</v>
      </c>
      <c s="37">
        <v>78.68</v>
      </c>
      <c s="36">
        <v>0</v>
      </c>
      <c s="36">
        <f>ROUND(G33*H33,6)</f>
      </c>
      <c r="L33" s="38">
        <v>0</v>
      </c>
      <c s="32">
        <f>ROUND(ROUND(L33,2)*ROUND(G33,3),2)</f>
      </c>
      <c s="36" t="s">
        <v>54</v>
      </c>
      <c>
        <f>(M33*21)/100</f>
      </c>
      <c t="s">
        <v>27</v>
      </c>
    </row>
    <row r="34" spans="1:5" ht="12.75">
      <c r="A34" s="35" t="s">
        <v>55</v>
      </c>
      <c r="E34" s="39" t="s">
        <v>5</v>
      </c>
    </row>
    <row r="35" spans="1:5" ht="12.75">
      <c r="A35" s="35" t="s">
        <v>56</v>
      </c>
      <c r="E35" s="40" t="s">
        <v>5</v>
      </c>
    </row>
    <row r="36" spans="1:5" ht="229.5">
      <c r="A36" t="s">
        <v>58</v>
      </c>
      <c r="E36" s="39" t="s">
        <v>1828</v>
      </c>
    </row>
    <row r="37" spans="1:13" ht="12.75">
      <c r="A37" t="s">
        <v>46</v>
      </c>
      <c r="C37" s="31" t="s">
        <v>128</v>
      </c>
      <c r="E37" s="33" t="s">
        <v>1829</v>
      </c>
      <c r="J37" s="32">
        <f>0</f>
      </c>
      <c s="32">
        <f>0</f>
      </c>
      <c s="32">
        <f>0+L38+L42</f>
      </c>
      <c s="32">
        <f>0+M38+M42</f>
      </c>
    </row>
    <row r="38" spans="1:16" ht="12.75">
      <c r="A38" t="s">
        <v>49</v>
      </c>
      <c s="34" t="s">
        <v>85</v>
      </c>
      <c s="34" t="s">
        <v>1830</v>
      </c>
      <c s="35" t="s">
        <v>5</v>
      </c>
      <c s="6" t="s">
        <v>1831</v>
      </c>
      <c s="36" t="s">
        <v>88</v>
      </c>
      <c s="37">
        <v>281</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38.25">
      <c r="A41" t="s">
        <v>58</v>
      </c>
      <c r="E41" s="39" t="s">
        <v>1832</v>
      </c>
    </row>
    <row r="42" spans="1:16" ht="12.75">
      <c r="A42" t="s">
        <v>49</v>
      </c>
      <c s="34" t="s">
        <v>91</v>
      </c>
      <c s="34" t="s">
        <v>600</v>
      </c>
      <c s="35" t="s">
        <v>5</v>
      </c>
      <c s="6" t="s">
        <v>601</v>
      </c>
      <c s="36" t="s">
        <v>88</v>
      </c>
      <c s="37">
        <v>281</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25.5">
      <c r="A45" t="s">
        <v>58</v>
      </c>
      <c r="E45" s="39" t="s">
        <v>603</v>
      </c>
    </row>
    <row r="46" spans="1:13" ht="12.75">
      <c r="A46" t="s">
        <v>46</v>
      </c>
      <c r="C46" s="31" t="s">
        <v>1193</v>
      </c>
      <c r="E46" s="33" t="s">
        <v>1833</v>
      </c>
      <c r="J46" s="32">
        <f>0</f>
      </c>
      <c s="32">
        <f>0</f>
      </c>
      <c s="32">
        <f>0+L47+L51</f>
      </c>
      <c s="32">
        <f>0+M47+M51</f>
      </c>
    </row>
    <row r="47" spans="1:16" ht="12.75">
      <c r="A47" t="s">
        <v>49</v>
      </c>
      <c s="34" t="s">
        <v>95</v>
      </c>
      <c s="34" t="s">
        <v>1834</v>
      </c>
      <c s="35" t="s">
        <v>5</v>
      </c>
      <c s="6" t="s">
        <v>1835</v>
      </c>
      <c s="36" t="s">
        <v>78</v>
      </c>
      <c s="37">
        <v>238</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14.75">
      <c r="A50" t="s">
        <v>58</v>
      </c>
      <c r="E50" s="39" t="s">
        <v>1836</v>
      </c>
    </row>
    <row r="51" spans="1:16" ht="12.75">
      <c r="A51" t="s">
        <v>49</v>
      </c>
      <c s="34" t="s">
        <v>99</v>
      </c>
      <c s="34" t="s">
        <v>1837</v>
      </c>
      <c s="35" t="s">
        <v>5</v>
      </c>
      <c s="6" t="s">
        <v>1838</v>
      </c>
      <c s="36" t="s">
        <v>78</v>
      </c>
      <c s="37">
        <v>43</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14.75">
      <c r="A54" t="s">
        <v>58</v>
      </c>
      <c r="E54" s="39" t="s">
        <v>1836</v>
      </c>
    </row>
    <row r="55" spans="1:13" ht="12.75">
      <c r="A55" t="s">
        <v>46</v>
      </c>
      <c r="C55" s="31" t="s">
        <v>226</v>
      </c>
      <c r="E55" s="33" t="s">
        <v>1839</v>
      </c>
      <c r="J55" s="32">
        <f>0</f>
      </c>
      <c s="32">
        <f>0</f>
      </c>
      <c s="32">
        <f>0+L56+L60</f>
      </c>
      <c s="32">
        <f>0+M56+M60</f>
      </c>
    </row>
    <row r="56" spans="1:16" ht="12.75">
      <c r="A56" t="s">
        <v>49</v>
      </c>
      <c s="34" t="s">
        <v>103</v>
      </c>
      <c s="34" t="s">
        <v>331</v>
      </c>
      <c s="35" t="s">
        <v>5</v>
      </c>
      <c s="6" t="s">
        <v>332</v>
      </c>
      <c s="36" t="s">
        <v>126</v>
      </c>
      <c s="37">
        <v>4</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65.75">
      <c r="A59" t="s">
        <v>58</v>
      </c>
      <c r="E59" s="39" t="s">
        <v>1840</v>
      </c>
    </row>
    <row r="60" spans="1:16" ht="12.75">
      <c r="A60" t="s">
        <v>49</v>
      </c>
      <c s="34" t="s">
        <v>108</v>
      </c>
      <c s="34" t="s">
        <v>337</v>
      </c>
      <c s="35" t="s">
        <v>5</v>
      </c>
      <c s="6" t="s">
        <v>338</v>
      </c>
      <c s="36" t="s">
        <v>126</v>
      </c>
      <c s="37">
        <v>4</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58</v>
      </c>
      <c r="E63" s="39" t="s">
        <v>1841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1568</v>
      </c>
      <c s="41">
        <f>Rekapitulace!C27</f>
      </c>
      <c s="20" t="s">
        <v>0</v>
      </c>
      <c t="s">
        <v>23</v>
      </c>
      <c t="s">
        <v>27</v>
      </c>
    </row>
    <row r="4" spans="1:16" ht="32" customHeight="1">
      <c r="A4" s="24" t="s">
        <v>20</v>
      </c>
      <c s="25" t="s">
        <v>28</v>
      </c>
      <c s="27" t="s">
        <v>1568</v>
      </c>
      <c r="E4" s="26" t="s">
        <v>1569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COUNTIFS(L8:L122,"=0",A8:A122,"P")+COUNTIFS(L8:L122,"",A8:A122,"P")+SUM(Q8:Q122)</f>
      </c>
    </row>
    <row r="8" spans="1:13" ht="12.75">
      <c r="A8" t="s">
        <v>44</v>
      </c>
      <c r="C8" s="28" t="s">
        <v>1844</v>
      </c>
      <c r="E8" s="30" t="s">
        <v>1843</v>
      </c>
      <c r="J8" s="29">
        <f>0+J9+J22+J35+J40+J45</f>
      </c>
      <c s="29">
        <f>0+K9+K22+K35+K40+K45</f>
      </c>
      <c s="29">
        <f>0+L9+L22+L35+L40+L45</f>
      </c>
      <c s="29">
        <f>0+M9+M22+M35+M40+M45</f>
      </c>
    </row>
    <row r="9" spans="1:13" ht="12.75">
      <c r="A9" t="s">
        <v>46</v>
      </c>
      <c r="C9" s="31" t="s">
        <v>149</v>
      </c>
      <c r="E9" s="33" t="s">
        <v>1845</v>
      </c>
      <c r="J9" s="32">
        <f>0</f>
      </c>
      <c s="32">
        <f>0</f>
      </c>
      <c s="32">
        <f>0+L10+L14+L18</f>
      </c>
      <c s="32">
        <f>0+M10+M14+M18</f>
      </c>
    </row>
    <row r="10" spans="1:16" ht="12.75">
      <c r="A10" t="s">
        <v>49</v>
      </c>
      <c s="34" t="s">
        <v>50</v>
      </c>
      <c s="34" t="s">
        <v>548</v>
      </c>
      <c s="35" t="s">
        <v>5</v>
      </c>
      <c s="6" t="s">
        <v>549</v>
      </c>
      <c s="36" t="s">
        <v>68</v>
      </c>
      <c s="37">
        <v>0.12</v>
      </c>
      <c s="36">
        <v>0</v>
      </c>
      <c s="36">
        <f>ROUND(G10*H10,6)</f>
      </c>
      <c r="L10" s="38">
        <v>0</v>
      </c>
      <c s="32">
        <f>ROUND(ROUND(L10,2)*ROUND(G10,3),2)</f>
      </c>
      <c s="36" t="s">
        <v>399</v>
      </c>
      <c>
        <f>(M10*21)/100</f>
      </c>
      <c t="s">
        <v>27</v>
      </c>
    </row>
    <row r="11" spans="1:5" ht="12.75">
      <c r="A11" s="35" t="s">
        <v>55</v>
      </c>
      <c r="E11" s="39" t="s">
        <v>5</v>
      </c>
    </row>
    <row r="12" spans="1:5" ht="12.75">
      <c r="A12" s="35" t="s">
        <v>56</v>
      </c>
      <c r="E12" s="40" t="s">
        <v>1846</v>
      </c>
    </row>
    <row r="13" spans="1:5" ht="102">
      <c r="A13" t="s">
        <v>58</v>
      </c>
      <c r="E13" s="39" t="s">
        <v>1847</v>
      </c>
    </row>
    <row r="14" spans="1:16" ht="38.25">
      <c r="A14" t="s">
        <v>49</v>
      </c>
      <c s="34" t="s">
        <v>27</v>
      </c>
      <c s="34" t="s">
        <v>393</v>
      </c>
      <c s="35" t="s">
        <v>5</v>
      </c>
      <c s="6" t="s">
        <v>394</v>
      </c>
      <c s="36" t="s">
        <v>53</v>
      </c>
      <c s="37">
        <v>0.288</v>
      </c>
      <c s="36">
        <v>0</v>
      </c>
      <c s="36">
        <f>ROUND(G14*H14,6)</f>
      </c>
      <c r="L14" s="38">
        <v>0</v>
      </c>
      <c s="32">
        <f>ROUND(ROUND(L14,2)*ROUND(G14,3),2)</f>
      </c>
      <c s="36" t="s">
        <v>399</v>
      </c>
      <c>
        <f>(M14*21)/100</f>
      </c>
      <c t="s">
        <v>27</v>
      </c>
    </row>
    <row r="15" spans="1:5" ht="12.75">
      <c r="A15" s="35" t="s">
        <v>55</v>
      </c>
      <c r="E15" s="39" t="s">
        <v>5</v>
      </c>
    </row>
    <row r="16" spans="1:5" ht="12.75">
      <c r="A16" s="35" t="s">
        <v>56</v>
      </c>
      <c r="E16" s="40" t="s">
        <v>1848</v>
      </c>
    </row>
    <row r="17" spans="1:5" ht="153">
      <c r="A17" t="s">
        <v>58</v>
      </c>
      <c r="E17" s="39" t="s">
        <v>1849</v>
      </c>
    </row>
    <row r="18" spans="1:16" ht="38.25">
      <c r="A18" t="s">
        <v>49</v>
      </c>
      <c s="34" t="s">
        <v>26</v>
      </c>
      <c s="34" t="s">
        <v>1850</v>
      </c>
      <c s="35" t="s">
        <v>5</v>
      </c>
      <c s="6" t="s">
        <v>1851</v>
      </c>
      <c s="36" t="s">
        <v>53</v>
      </c>
      <c s="37">
        <v>0.126</v>
      </c>
      <c s="36">
        <v>0</v>
      </c>
      <c s="36">
        <f>ROUND(G18*H18,6)</f>
      </c>
      <c r="L18" s="38">
        <v>0</v>
      </c>
      <c s="32">
        <f>ROUND(ROUND(L18,2)*ROUND(G18,3),2)</f>
      </c>
      <c s="36" t="s">
        <v>399</v>
      </c>
      <c>
        <f>(M18*21)/100</f>
      </c>
      <c t="s">
        <v>27</v>
      </c>
    </row>
    <row r="19" spans="1:5" ht="12.75">
      <c r="A19" s="35" t="s">
        <v>55</v>
      </c>
      <c r="E19" s="39" t="s">
        <v>5</v>
      </c>
    </row>
    <row r="20" spans="1:5" ht="12.75">
      <c r="A20" s="35" t="s">
        <v>56</v>
      </c>
      <c r="E20" s="40" t="s">
        <v>1852</v>
      </c>
    </row>
    <row r="21" spans="1:5" ht="153">
      <c r="A21" t="s">
        <v>58</v>
      </c>
      <c r="E21" s="39" t="s">
        <v>1849</v>
      </c>
    </row>
    <row r="22" spans="1:13" ht="12.75">
      <c r="A22" t="s">
        <v>46</v>
      </c>
      <c r="C22" s="31" t="s">
        <v>50</v>
      </c>
      <c r="E22" s="33" t="s">
        <v>150</v>
      </c>
      <c r="J22" s="32">
        <f>0</f>
      </c>
      <c s="32">
        <f>0</f>
      </c>
      <c s="32">
        <f>0+L23+L27+L31</f>
      </c>
      <c s="32">
        <f>0+M23+M27+M31</f>
      </c>
    </row>
    <row r="23" spans="1:16" ht="12.75">
      <c r="A23" t="s">
        <v>49</v>
      </c>
      <c s="34" t="s">
        <v>65</v>
      </c>
      <c s="34" t="s">
        <v>1853</v>
      </c>
      <c s="35" t="s">
        <v>5</v>
      </c>
      <c s="6" t="s">
        <v>1854</v>
      </c>
      <c s="36" t="s">
        <v>68</v>
      </c>
      <c s="37">
        <v>0.14</v>
      </c>
      <c s="36">
        <v>0</v>
      </c>
      <c s="36">
        <f>ROUND(G23*H23,6)</f>
      </c>
      <c r="L23" s="38">
        <v>0</v>
      </c>
      <c s="32">
        <f>ROUND(ROUND(L23,2)*ROUND(G23,3),2)</f>
      </c>
      <c s="36" t="s">
        <v>399</v>
      </c>
      <c>
        <f>(M23*21)/100</f>
      </c>
      <c t="s">
        <v>27</v>
      </c>
    </row>
    <row r="24" spans="1:5" ht="12.75">
      <c r="A24" s="35" t="s">
        <v>55</v>
      </c>
      <c r="E24" s="39" t="s">
        <v>5</v>
      </c>
    </row>
    <row r="25" spans="1:5" ht="12.75">
      <c r="A25" s="35" t="s">
        <v>56</v>
      </c>
      <c r="E25" s="40" t="s">
        <v>1855</v>
      </c>
    </row>
    <row r="26" spans="1:5" ht="318.75">
      <c r="A26" t="s">
        <v>58</v>
      </c>
      <c r="E26" s="39" t="s">
        <v>1856</v>
      </c>
    </row>
    <row r="27" spans="1:16" ht="12.75">
      <c r="A27" t="s">
        <v>49</v>
      </c>
      <c s="34" t="s">
        <v>71</v>
      </c>
      <c s="34" t="s">
        <v>81</v>
      </c>
      <c s="35" t="s">
        <v>5</v>
      </c>
      <c s="6" t="s">
        <v>82</v>
      </c>
      <c s="36" t="s">
        <v>68</v>
      </c>
      <c s="37">
        <v>0.08</v>
      </c>
      <c s="36">
        <v>0</v>
      </c>
      <c s="36">
        <f>ROUND(G27*H27,6)</f>
      </c>
      <c r="L27" s="38">
        <v>0</v>
      </c>
      <c s="32">
        <f>ROUND(ROUND(L27,2)*ROUND(G27,3),2)</f>
      </c>
      <c s="36" t="s">
        <v>399</v>
      </c>
      <c>
        <f>(M27*21)/100</f>
      </c>
      <c t="s">
        <v>27</v>
      </c>
    </row>
    <row r="28" spans="1:5" ht="12.75">
      <c r="A28" s="35" t="s">
        <v>55</v>
      </c>
      <c r="E28" s="39" t="s">
        <v>5</v>
      </c>
    </row>
    <row r="29" spans="1:5" ht="12.75">
      <c r="A29" s="35" t="s">
        <v>56</v>
      </c>
      <c r="E29" s="40" t="s">
        <v>1857</v>
      </c>
    </row>
    <row r="30" spans="1:5" ht="229.5">
      <c r="A30" t="s">
        <v>58</v>
      </c>
      <c r="E30" s="39" t="s">
        <v>171</v>
      </c>
    </row>
    <row r="31" spans="1:16" ht="12.75">
      <c r="A31" t="s">
        <v>49</v>
      </c>
      <c s="34" t="s">
        <v>75</v>
      </c>
      <c s="34" t="s">
        <v>594</v>
      </c>
      <c s="35" t="s">
        <v>5</v>
      </c>
      <c s="6" t="s">
        <v>595</v>
      </c>
      <c s="36" t="s">
        <v>68</v>
      </c>
      <c s="37">
        <v>0.06</v>
      </c>
      <c s="36">
        <v>0</v>
      </c>
      <c s="36">
        <f>ROUND(G31*H31,6)</f>
      </c>
      <c r="L31" s="38">
        <v>0</v>
      </c>
      <c s="32">
        <f>ROUND(ROUND(L31,2)*ROUND(G31,3),2)</f>
      </c>
      <c s="36" t="s">
        <v>399</v>
      </c>
      <c>
        <f>(M31*21)/100</f>
      </c>
      <c t="s">
        <v>27</v>
      </c>
    </row>
    <row r="32" spans="1:5" ht="12.75">
      <c r="A32" s="35" t="s">
        <v>55</v>
      </c>
      <c r="E32" s="39" t="s">
        <v>5</v>
      </c>
    </row>
    <row r="33" spans="1:5" ht="12.75">
      <c r="A33" s="35" t="s">
        <v>56</v>
      </c>
      <c r="E33" s="40" t="s">
        <v>1858</v>
      </c>
    </row>
    <row r="34" spans="1:5" ht="229.5">
      <c r="A34" t="s">
        <v>58</v>
      </c>
      <c r="E34" s="39" t="s">
        <v>1859</v>
      </c>
    </row>
    <row r="35" spans="1:13" ht="12.75">
      <c r="A35" t="s">
        <v>46</v>
      </c>
      <c r="C35" s="31" t="s">
        <v>27</v>
      </c>
      <c r="E35" s="33" t="s">
        <v>1860</v>
      </c>
      <c r="J35" s="32">
        <f>0</f>
      </c>
      <c s="32">
        <f>0</f>
      </c>
      <c s="32">
        <f>0+L36</f>
      </c>
      <c s="32">
        <f>0+M36</f>
      </c>
    </row>
    <row r="36" spans="1:16" ht="12.75">
      <c r="A36" t="s">
        <v>49</v>
      </c>
      <c s="34" t="s">
        <v>80</v>
      </c>
      <c s="34" t="s">
        <v>1861</v>
      </c>
      <c s="35" t="s">
        <v>5</v>
      </c>
      <c s="6" t="s">
        <v>1862</v>
      </c>
      <c s="36" t="s">
        <v>68</v>
      </c>
      <c s="37">
        <v>0.12</v>
      </c>
      <c s="36">
        <v>0</v>
      </c>
      <c s="36">
        <f>ROUND(G36*H36,6)</f>
      </c>
      <c r="L36" s="38">
        <v>0</v>
      </c>
      <c s="32">
        <f>ROUND(ROUND(L36,2)*ROUND(G36,3),2)</f>
      </c>
      <c s="36" t="s">
        <v>399</v>
      </c>
      <c>
        <f>(M36*21)/100</f>
      </c>
      <c t="s">
        <v>27</v>
      </c>
    </row>
    <row r="37" spans="1:5" ht="12.75">
      <c r="A37" s="35" t="s">
        <v>55</v>
      </c>
      <c r="E37" s="39" t="s">
        <v>5</v>
      </c>
    </row>
    <row r="38" spans="1:5" ht="12.75">
      <c r="A38" s="35" t="s">
        <v>56</v>
      </c>
      <c r="E38" s="40" t="s">
        <v>1846</v>
      </c>
    </row>
    <row r="39" spans="1:5" ht="369.75">
      <c r="A39" t="s">
        <v>58</v>
      </c>
      <c r="E39" s="39" t="s">
        <v>1863</v>
      </c>
    </row>
    <row r="40" spans="1:13" ht="12.75">
      <c r="A40" t="s">
        <v>46</v>
      </c>
      <c r="C40" s="31" t="s">
        <v>71</v>
      </c>
      <c r="E40" s="33" t="s">
        <v>1864</v>
      </c>
      <c r="J40" s="32">
        <f>0</f>
      </c>
      <c s="32">
        <f>0</f>
      </c>
      <c s="32">
        <f>0+L41</f>
      </c>
      <c s="32">
        <f>0+M41</f>
      </c>
    </row>
    <row r="41" spans="1:16" ht="12.75">
      <c r="A41" t="s">
        <v>49</v>
      </c>
      <c s="34" t="s">
        <v>85</v>
      </c>
      <c s="34" t="s">
        <v>1865</v>
      </c>
      <c s="35" t="s">
        <v>5</v>
      </c>
      <c s="6" t="s">
        <v>1866</v>
      </c>
      <c s="36" t="s">
        <v>88</v>
      </c>
      <c s="37">
        <v>0.4</v>
      </c>
      <c s="36">
        <v>0</v>
      </c>
      <c s="36">
        <f>ROUND(G41*H41,6)</f>
      </c>
      <c r="L41" s="38">
        <v>0</v>
      </c>
      <c s="32">
        <f>ROUND(ROUND(L41,2)*ROUND(G41,3),2)</f>
      </c>
      <c s="36" t="s">
        <v>399</v>
      </c>
      <c>
        <f>(M41*21)/100</f>
      </c>
      <c t="s">
        <v>27</v>
      </c>
    </row>
    <row r="42" spans="1:5" ht="12.75">
      <c r="A42" s="35" t="s">
        <v>55</v>
      </c>
      <c r="E42" s="39" t="s">
        <v>5</v>
      </c>
    </row>
    <row r="43" spans="1:5" ht="12.75">
      <c r="A43" s="35" t="s">
        <v>56</v>
      </c>
      <c r="E43" s="40" t="s">
        <v>1867</v>
      </c>
    </row>
    <row r="44" spans="1:5" ht="51">
      <c r="A44" t="s">
        <v>58</v>
      </c>
      <c r="E44" s="39" t="s">
        <v>1064</v>
      </c>
    </row>
    <row r="45" spans="1:13" ht="12.75">
      <c r="A45" t="s">
        <v>46</v>
      </c>
      <c r="C45" s="31" t="s">
        <v>1193</v>
      </c>
      <c r="E45" s="33" t="s">
        <v>1868</v>
      </c>
      <c r="J45" s="32">
        <f>0</f>
      </c>
      <c s="32">
        <f>0</f>
      </c>
      <c s="32">
        <f>0+L46+L50+L54+L58+L62+L66+L70+L74+L78+L82+L86+L90+L94+L98+L102+L106+L110+L114+L118+L122</f>
      </c>
      <c s="32">
        <f>0+M46+M50+M54+M58+M62+M66+M70+M74+M78+M82+M86+M90+M94+M98+M102+M106+M110+M114+M118+M122</f>
      </c>
    </row>
    <row r="46" spans="1:16" ht="25.5">
      <c r="A46" t="s">
        <v>49</v>
      </c>
      <c s="34" t="s">
        <v>91</v>
      </c>
      <c s="34" t="s">
        <v>1869</v>
      </c>
      <c s="35" t="s">
        <v>5</v>
      </c>
      <c s="6" t="s">
        <v>1870</v>
      </c>
      <c s="36" t="s">
        <v>126</v>
      </c>
      <c s="37">
        <v>3</v>
      </c>
      <c s="36">
        <v>0</v>
      </c>
      <c s="36">
        <f>ROUND(G46*H46,6)</f>
      </c>
      <c r="L46" s="38">
        <v>0</v>
      </c>
      <c s="32">
        <f>ROUND(ROUND(L46,2)*ROUND(G46,3),2)</f>
      </c>
      <c s="36" t="s">
        <v>399</v>
      </c>
      <c>
        <f>(M46*21)/100</f>
      </c>
      <c t="s">
        <v>27</v>
      </c>
    </row>
    <row r="47" spans="1:5" ht="12.75">
      <c r="A47" s="35" t="s">
        <v>55</v>
      </c>
      <c r="E47" s="39" t="s">
        <v>5</v>
      </c>
    </row>
    <row r="48" spans="1:5" ht="12.75">
      <c r="A48" s="35" t="s">
        <v>56</v>
      </c>
      <c r="E48" s="40" t="s">
        <v>5</v>
      </c>
    </row>
    <row r="49" spans="1:5" ht="76.5">
      <c r="A49" t="s">
        <v>58</v>
      </c>
      <c r="E49" s="39" t="s">
        <v>1871</v>
      </c>
    </row>
    <row r="50" spans="1:16" ht="12.75">
      <c r="A50" t="s">
        <v>49</v>
      </c>
      <c s="34" t="s">
        <v>95</v>
      </c>
      <c s="34" t="s">
        <v>1872</v>
      </c>
      <c s="35" t="s">
        <v>5</v>
      </c>
      <c s="6" t="s">
        <v>1873</v>
      </c>
      <c s="36" t="s">
        <v>78</v>
      </c>
      <c s="37">
        <v>2</v>
      </c>
      <c s="36">
        <v>0</v>
      </c>
      <c s="36">
        <f>ROUND(G50*H50,6)</f>
      </c>
      <c r="L50" s="38">
        <v>0</v>
      </c>
      <c s="32">
        <f>ROUND(ROUND(L50,2)*ROUND(G50,3),2)</f>
      </c>
      <c s="36" t="s">
        <v>399</v>
      </c>
      <c>
        <f>(M50*21)/100</f>
      </c>
      <c t="s">
        <v>27</v>
      </c>
    </row>
    <row r="51" spans="1:5" ht="12.75">
      <c r="A51" s="35" t="s">
        <v>55</v>
      </c>
      <c r="E51" s="39" t="s">
        <v>5</v>
      </c>
    </row>
    <row r="52" spans="1:5" ht="12.75">
      <c r="A52" s="35" t="s">
        <v>56</v>
      </c>
      <c r="E52" s="40" t="s">
        <v>5</v>
      </c>
    </row>
    <row r="53" spans="1:5" ht="127.5">
      <c r="A53" t="s">
        <v>58</v>
      </c>
      <c r="E53" s="39" t="s">
        <v>1874</v>
      </c>
    </row>
    <row r="54" spans="1:16" ht="12.75">
      <c r="A54" t="s">
        <v>49</v>
      </c>
      <c s="34" t="s">
        <v>99</v>
      </c>
      <c s="34" t="s">
        <v>1875</v>
      </c>
      <c s="35" t="s">
        <v>5</v>
      </c>
      <c s="6" t="s">
        <v>1876</v>
      </c>
      <c s="36" t="s">
        <v>126</v>
      </c>
      <c s="37">
        <v>1</v>
      </c>
      <c s="36">
        <v>0</v>
      </c>
      <c s="36">
        <f>ROUND(G54*H54,6)</f>
      </c>
      <c r="L54" s="38">
        <v>0</v>
      </c>
      <c s="32">
        <f>ROUND(ROUND(L54,2)*ROUND(G54,3),2)</f>
      </c>
      <c s="36" t="s">
        <v>399</v>
      </c>
      <c>
        <f>(M54*21)/100</f>
      </c>
      <c t="s">
        <v>27</v>
      </c>
    </row>
    <row r="55" spans="1:5" ht="12.75">
      <c r="A55" s="35" t="s">
        <v>55</v>
      </c>
      <c r="E55" s="39" t="s">
        <v>5</v>
      </c>
    </row>
    <row r="56" spans="1:5" ht="12.75">
      <c r="A56" s="35" t="s">
        <v>56</v>
      </c>
      <c r="E56" s="40" t="s">
        <v>5</v>
      </c>
    </row>
    <row r="57" spans="1:5" ht="76.5">
      <c r="A57" t="s">
        <v>58</v>
      </c>
      <c r="E57" s="39" t="s">
        <v>1877</v>
      </c>
    </row>
    <row r="58" spans="1:16" ht="12.75">
      <c r="A58" t="s">
        <v>49</v>
      </c>
      <c s="34" t="s">
        <v>103</v>
      </c>
      <c s="34" t="s">
        <v>1878</v>
      </c>
      <c s="35" t="s">
        <v>5</v>
      </c>
      <c s="6" t="s">
        <v>1879</v>
      </c>
      <c s="36" t="s">
        <v>126</v>
      </c>
      <c s="37">
        <v>1</v>
      </c>
      <c s="36">
        <v>0</v>
      </c>
      <c s="36">
        <f>ROUND(G58*H58,6)</f>
      </c>
      <c r="L58" s="38">
        <v>0</v>
      </c>
      <c s="32">
        <f>ROUND(ROUND(L58,2)*ROUND(G58,3),2)</f>
      </c>
      <c s="36" t="s">
        <v>399</v>
      </c>
      <c>
        <f>(M58*21)/100</f>
      </c>
      <c t="s">
        <v>27</v>
      </c>
    </row>
    <row r="59" spans="1:5" ht="12.75">
      <c r="A59" s="35" t="s">
        <v>55</v>
      </c>
      <c r="E59" s="39" t="s">
        <v>5</v>
      </c>
    </row>
    <row r="60" spans="1:5" ht="12.75">
      <c r="A60" s="35" t="s">
        <v>56</v>
      </c>
      <c r="E60" s="40" t="s">
        <v>5</v>
      </c>
    </row>
    <row r="61" spans="1:5" ht="102">
      <c r="A61" t="s">
        <v>58</v>
      </c>
      <c r="E61" s="39" t="s">
        <v>1880</v>
      </c>
    </row>
    <row r="62" spans="1:16" ht="25.5">
      <c r="A62" t="s">
        <v>49</v>
      </c>
      <c s="34" t="s">
        <v>108</v>
      </c>
      <c s="34" t="s">
        <v>1881</v>
      </c>
      <c s="35" t="s">
        <v>5</v>
      </c>
      <c s="6" t="s">
        <v>1882</v>
      </c>
      <c s="36" t="s">
        <v>78</v>
      </c>
      <c s="37">
        <v>2</v>
      </c>
      <c s="36">
        <v>0</v>
      </c>
      <c s="36">
        <f>ROUND(G62*H62,6)</f>
      </c>
      <c r="L62" s="38">
        <v>0</v>
      </c>
      <c s="32">
        <f>ROUND(ROUND(L62,2)*ROUND(G62,3),2)</f>
      </c>
      <c s="36" t="s">
        <v>399</v>
      </c>
      <c>
        <f>(M62*21)/100</f>
      </c>
      <c t="s">
        <v>27</v>
      </c>
    </row>
    <row r="63" spans="1:5" ht="12.75">
      <c r="A63" s="35" t="s">
        <v>55</v>
      </c>
      <c r="E63" s="39" t="s">
        <v>5</v>
      </c>
    </row>
    <row r="64" spans="1:5" ht="12.75">
      <c r="A64" s="35" t="s">
        <v>56</v>
      </c>
      <c r="E64" s="40" t="s">
        <v>5</v>
      </c>
    </row>
    <row r="65" spans="1:5" ht="89.25">
      <c r="A65" t="s">
        <v>58</v>
      </c>
      <c r="E65" s="39" t="s">
        <v>1883</v>
      </c>
    </row>
    <row r="66" spans="1:16" ht="25.5">
      <c r="A66" t="s">
        <v>49</v>
      </c>
      <c s="34" t="s">
        <v>113</v>
      </c>
      <c s="34" t="s">
        <v>1884</v>
      </c>
      <c s="35" t="s">
        <v>5</v>
      </c>
      <c s="6" t="s">
        <v>1885</v>
      </c>
      <c s="36" t="s">
        <v>126</v>
      </c>
      <c s="37">
        <v>2</v>
      </c>
      <c s="36">
        <v>0</v>
      </c>
      <c s="36">
        <f>ROUND(G66*H66,6)</f>
      </c>
      <c r="L66" s="38">
        <v>0</v>
      </c>
      <c s="32">
        <f>ROUND(ROUND(L66,2)*ROUND(G66,3),2)</f>
      </c>
      <c s="36" t="s">
        <v>399</v>
      </c>
      <c>
        <f>(M66*21)/100</f>
      </c>
      <c t="s">
        <v>27</v>
      </c>
    </row>
    <row r="67" spans="1:5" ht="12.75">
      <c r="A67" s="35" t="s">
        <v>55</v>
      </c>
      <c r="E67" s="39" t="s">
        <v>5</v>
      </c>
    </row>
    <row r="68" spans="1:5" ht="12.75">
      <c r="A68" s="35" t="s">
        <v>56</v>
      </c>
      <c r="E68" s="40" t="s">
        <v>5</v>
      </c>
    </row>
    <row r="69" spans="1:5" ht="102">
      <c r="A69" t="s">
        <v>58</v>
      </c>
      <c r="E69" s="39" t="s">
        <v>1886</v>
      </c>
    </row>
    <row r="70" spans="1:16" ht="25.5">
      <c r="A70" t="s">
        <v>49</v>
      </c>
      <c s="34" t="s">
        <v>116</v>
      </c>
      <c s="34" t="s">
        <v>1887</v>
      </c>
      <c s="35" t="s">
        <v>5</v>
      </c>
      <c s="6" t="s">
        <v>1888</v>
      </c>
      <c s="36" t="s">
        <v>126</v>
      </c>
      <c s="37">
        <v>2</v>
      </c>
      <c s="36">
        <v>0</v>
      </c>
      <c s="36">
        <f>ROUND(G70*H70,6)</f>
      </c>
      <c r="L70" s="38">
        <v>0</v>
      </c>
      <c s="32">
        <f>ROUND(ROUND(L70,2)*ROUND(G70,3),2)</f>
      </c>
      <c s="36" t="s">
        <v>399</v>
      </c>
      <c>
        <f>(M70*21)/100</f>
      </c>
      <c t="s">
        <v>27</v>
      </c>
    </row>
    <row r="71" spans="1:5" ht="12.75">
      <c r="A71" s="35" t="s">
        <v>55</v>
      </c>
      <c r="E71" s="39" t="s">
        <v>5</v>
      </c>
    </row>
    <row r="72" spans="1:5" ht="12.75">
      <c r="A72" s="35" t="s">
        <v>56</v>
      </c>
      <c r="E72" s="40" t="s">
        <v>5</v>
      </c>
    </row>
    <row r="73" spans="1:5" ht="102">
      <c r="A73" t="s">
        <v>58</v>
      </c>
      <c r="E73" s="39" t="s">
        <v>1886</v>
      </c>
    </row>
    <row r="74" spans="1:16" ht="12.75">
      <c r="A74" t="s">
        <v>49</v>
      </c>
      <c s="34" t="s">
        <v>120</v>
      </c>
      <c s="34" t="s">
        <v>1889</v>
      </c>
      <c s="35" t="s">
        <v>5</v>
      </c>
      <c s="6" t="s">
        <v>1890</v>
      </c>
      <c s="36" t="s">
        <v>126</v>
      </c>
      <c s="37">
        <v>2</v>
      </c>
      <c s="36">
        <v>0</v>
      </c>
      <c s="36">
        <f>ROUND(G74*H74,6)</f>
      </c>
      <c r="L74" s="38">
        <v>0</v>
      </c>
      <c s="32">
        <f>ROUND(ROUND(L74,2)*ROUND(G74,3),2)</f>
      </c>
      <c s="36" t="s">
        <v>399</v>
      </c>
      <c>
        <f>(M74*21)/100</f>
      </c>
      <c t="s">
        <v>27</v>
      </c>
    </row>
    <row r="75" spans="1:5" ht="12.75">
      <c r="A75" s="35" t="s">
        <v>55</v>
      </c>
      <c r="E75" s="39" t="s">
        <v>5</v>
      </c>
    </row>
    <row r="76" spans="1:5" ht="12.75">
      <c r="A76" s="35" t="s">
        <v>56</v>
      </c>
      <c r="E76" s="40" t="s">
        <v>5</v>
      </c>
    </row>
    <row r="77" spans="1:5" ht="89.25">
      <c r="A77" t="s">
        <v>58</v>
      </c>
      <c r="E77" s="39" t="s">
        <v>1891</v>
      </c>
    </row>
    <row r="78" spans="1:16" ht="25.5">
      <c r="A78" t="s">
        <v>49</v>
      </c>
      <c s="34" t="s">
        <v>123</v>
      </c>
      <c s="34" t="s">
        <v>1892</v>
      </c>
      <c s="35" t="s">
        <v>5</v>
      </c>
      <c s="6" t="s">
        <v>1893</v>
      </c>
      <c s="36" t="s">
        <v>126</v>
      </c>
      <c s="37">
        <v>1</v>
      </c>
      <c s="36">
        <v>0</v>
      </c>
      <c s="36">
        <f>ROUND(G78*H78,6)</f>
      </c>
      <c r="L78" s="38">
        <v>0</v>
      </c>
      <c s="32">
        <f>ROUND(ROUND(L78,2)*ROUND(G78,3),2)</f>
      </c>
      <c s="36" t="s">
        <v>399</v>
      </c>
      <c>
        <f>(M78*21)/100</f>
      </c>
      <c t="s">
        <v>27</v>
      </c>
    </row>
    <row r="79" spans="1:5" ht="12.75">
      <c r="A79" s="35" t="s">
        <v>55</v>
      </c>
      <c r="E79" s="39" t="s">
        <v>5</v>
      </c>
    </row>
    <row r="80" spans="1:5" ht="12.75">
      <c r="A80" s="35" t="s">
        <v>56</v>
      </c>
      <c r="E80" s="40" t="s">
        <v>5</v>
      </c>
    </row>
    <row r="81" spans="1:5" ht="89.25">
      <c r="A81" t="s">
        <v>58</v>
      </c>
      <c r="E81" s="39" t="s">
        <v>1894</v>
      </c>
    </row>
    <row r="82" spans="1:16" ht="25.5">
      <c r="A82" t="s">
        <v>49</v>
      </c>
      <c s="34" t="s">
        <v>128</v>
      </c>
      <c s="34" t="s">
        <v>1895</v>
      </c>
      <c s="35" t="s">
        <v>5</v>
      </c>
      <c s="6" t="s">
        <v>1896</v>
      </c>
      <c s="36" t="s">
        <v>126</v>
      </c>
      <c s="37">
        <v>1</v>
      </c>
      <c s="36">
        <v>0</v>
      </c>
      <c s="36">
        <f>ROUND(G82*H82,6)</f>
      </c>
      <c r="L82" s="38">
        <v>0</v>
      </c>
      <c s="32">
        <f>ROUND(ROUND(L82,2)*ROUND(G82,3),2)</f>
      </c>
      <c s="36" t="s">
        <v>399</v>
      </c>
      <c>
        <f>(M82*21)/100</f>
      </c>
      <c t="s">
        <v>27</v>
      </c>
    </row>
    <row r="83" spans="1:5" ht="12.75">
      <c r="A83" s="35" t="s">
        <v>55</v>
      </c>
      <c r="E83" s="39" t="s">
        <v>5</v>
      </c>
    </row>
    <row r="84" spans="1:5" ht="12.75">
      <c r="A84" s="35" t="s">
        <v>56</v>
      </c>
      <c r="E84" s="40" t="s">
        <v>5</v>
      </c>
    </row>
    <row r="85" spans="1:5" ht="89.25">
      <c r="A85" t="s">
        <v>58</v>
      </c>
      <c r="E85" s="39" t="s">
        <v>1897</v>
      </c>
    </row>
    <row r="86" spans="1:16" ht="12.75">
      <c r="A86" t="s">
        <v>49</v>
      </c>
      <c s="34" t="s">
        <v>131</v>
      </c>
      <c s="34" t="s">
        <v>1898</v>
      </c>
      <c s="35" t="s">
        <v>5</v>
      </c>
      <c s="6" t="s">
        <v>1899</v>
      </c>
      <c s="36" t="s">
        <v>126</v>
      </c>
      <c s="37">
        <v>1</v>
      </c>
      <c s="36">
        <v>0</v>
      </c>
      <c s="36">
        <f>ROUND(G86*H86,6)</f>
      </c>
      <c r="L86" s="38">
        <v>0</v>
      </c>
      <c s="32">
        <f>ROUND(ROUND(L86,2)*ROUND(G86,3),2)</f>
      </c>
      <c s="36" t="s">
        <v>399</v>
      </c>
      <c>
        <f>(M86*21)/100</f>
      </c>
      <c t="s">
        <v>27</v>
      </c>
    </row>
    <row r="87" spans="1:5" ht="12.75">
      <c r="A87" s="35" t="s">
        <v>55</v>
      </c>
      <c r="E87" s="39" t="s">
        <v>5</v>
      </c>
    </row>
    <row r="88" spans="1:5" ht="12.75">
      <c r="A88" s="35" t="s">
        <v>56</v>
      </c>
      <c r="E88" s="40" t="s">
        <v>5</v>
      </c>
    </row>
    <row r="89" spans="1:5" ht="114.75">
      <c r="A89" t="s">
        <v>58</v>
      </c>
      <c r="E89" s="39" t="s">
        <v>1900</v>
      </c>
    </row>
    <row r="90" spans="1:16" ht="25.5">
      <c r="A90" t="s">
        <v>49</v>
      </c>
      <c s="34" t="s">
        <v>136</v>
      </c>
      <c s="34" t="s">
        <v>1901</v>
      </c>
      <c s="35" t="s">
        <v>5</v>
      </c>
      <c s="6" t="s">
        <v>1902</v>
      </c>
      <c s="36" t="s">
        <v>126</v>
      </c>
      <c s="37">
        <v>1</v>
      </c>
      <c s="36">
        <v>0</v>
      </c>
      <c s="36">
        <f>ROUND(G90*H90,6)</f>
      </c>
      <c r="L90" s="38">
        <v>0</v>
      </c>
      <c s="32">
        <f>ROUND(ROUND(L90,2)*ROUND(G90,3),2)</f>
      </c>
      <c s="36" t="s">
        <v>399</v>
      </c>
      <c>
        <f>(M90*21)/100</f>
      </c>
      <c t="s">
        <v>27</v>
      </c>
    </row>
    <row r="91" spans="1:5" ht="12.75">
      <c r="A91" s="35" t="s">
        <v>55</v>
      </c>
      <c r="E91" s="39" t="s">
        <v>5</v>
      </c>
    </row>
    <row r="92" spans="1:5" ht="12.75">
      <c r="A92" s="35" t="s">
        <v>56</v>
      </c>
      <c r="E92" s="40" t="s">
        <v>5</v>
      </c>
    </row>
    <row r="93" spans="1:5" ht="114.75">
      <c r="A93" t="s">
        <v>58</v>
      </c>
      <c r="E93" s="39" t="s">
        <v>1903</v>
      </c>
    </row>
    <row r="94" spans="1:16" ht="25.5">
      <c r="A94" t="s">
        <v>49</v>
      </c>
      <c s="34" t="s">
        <v>140</v>
      </c>
      <c s="34" t="s">
        <v>1904</v>
      </c>
      <c s="35" t="s">
        <v>5</v>
      </c>
      <c s="6" t="s">
        <v>1905</v>
      </c>
      <c s="36" t="s">
        <v>126</v>
      </c>
      <c s="37">
        <v>1</v>
      </c>
      <c s="36">
        <v>0</v>
      </c>
      <c s="36">
        <f>ROUND(G94*H94,6)</f>
      </c>
      <c r="L94" s="38">
        <v>0</v>
      </c>
      <c s="32">
        <f>ROUND(ROUND(L94,2)*ROUND(G94,3),2)</f>
      </c>
      <c s="36" t="s">
        <v>399</v>
      </c>
      <c>
        <f>(M94*21)/100</f>
      </c>
      <c t="s">
        <v>27</v>
      </c>
    </row>
    <row r="95" spans="1:5" ht="12.75">
      <c r="A95" s="35" t="s">
        <v>55</v>
      </c>
      <c r="E95" s="39" t="s">
        <v>5</v>
      </c>
    </row>
    <row r="96" spans="1:5" ht="12.75">
      <c r="A96" s="35" t="s">
        <v>56</v>
      </c>
      <c r="E96" s="40" t="s">
        <v>5</v>
      </c>
    </row>
    <row r="97" spans="1:5" ht="89.25">
      <c r="A97" t="s">
        <v>58</v>
      </c>
      <c r="E97" s="39" t="s">
        <v>1906</v>
      </c>
    </row>
    <row r="98" spans="1:16" ht="12.75">
      <c r="A98" t="s">
        <v>49</v>
      </c>
      <c s="34" t="s">
        <v>232</v>
      </c>
      <c s="34" t="s">
        <v>1907</v>
      </c>
      <c s="35" t="s">
        <v>5</v>
      </c>
      <c s="6" t="s">
        <v>1908</v>
      </c>
      <c s="36" t="s">
        <v>134</v>
      </c>
      <c s="37">
        <v>20</v>
      </c>
      <c s="36">
        <v>0</v>
      </c>
      <c s="36">
        <f>ROUND(G98*H98,6)</f>
      </c>
      <c r="L98" s="38">
        <v>0</v>
      </c>
      <c s="32">
        <f>ROUND(ROUND(L98,2)*ROUND(G98,3),2)</f>
      </c>
      <c s="36" t="s">
        <v>399</v>
      </c>
      <c>
        <f>(M98*21)/100</f>
      </c>
      <c t="s">
        <v>27</v>
      </c>
    </row>
    <row r="99" spans="1:5" ht="12.75">
      <c r="A99" s="35" t="s">
        <v>55</v>
      </c>
      <c r="E99" s="39" t="s">
        <v>5</v>
      </c>
    </row>
    <row r="100" spans="1:5" ht="12.75">
      <c r="A100" s="35" t="s">
        <v>56</v>
      </c>
      <c r="E100" s="40" t="s">
        <v>5</v>
      </c>
    </row>
    <row r="101" spans="1:5" ht="89.25">
      <c r="A101" t="s">
        <v>58</v>
      </c>
      <c r="E101" s="39" t="s">
        <v>1909</v>
      </c>
    </row>
    <row r="102" spans="1:16" ht="12.75">
      <c r="A102" t="s">
        <v>49</v>
      </c>
      <c s="34" t="s">
        <v>237</v>
      </c>
      <c s="34" t="s">
        <v>1910</v>
      </c>
      <c s="35" t="s">
        <v>5</v>
      </c>
      <c s="6" t="s">
        <v>1911</v>
      </c>
      <c s="36" t="s">
        <v>134</v>
      </c>
      <c s="37">
        <v>4</v>
      </c>
      <c s="36">
        <v>0</v>
      </c>
      <c s="36">
        <f>ROUND(G102*H102,6)</f>
      </c>
      <c r="L102" s="38">
        <v>0</v>
      </c>
      <c s="32">
        <f>ROUND(ROUND(L102,2)*ROUND(G102,3),2)</f>
      </c>
      <c s="36" t="s">
        <v>399</v>
      </c>
      <c>
        <f>(M102*21)/100</f>
      </c>
      <c t="s">
        <v>27</v>
      </c>
    </row>
    <row r="103" spans="1:5" ht="12.75">
      <c r="A103" s="35" t="s">
        <v>55</v>
      </c>
      <c r="E103" s="39" t="s">
        <v>5</v>
      </c>
    </row>
    <row r="104" spans="1:5" ht="12.75">
      <c r="A104" s="35" t="s">
        <v>56</v>
      </c>
      <c r="E104" s="40" t="s">
        <v>5</v>
      </c>
    </row>
    <row r="105" spans="1:5" ht="102">
      <c r="A105" t="s">
        <v>58</v>
      </c>
      <c r="E105" s="39" t="s">
        <v>1912</v>
      </c>
    </row>
    <row r="106" spans="1:16" ht="12.75">
      <c r="A106" t="s">
        <v>49</v>
      </c>
      <c s="34" t="s">
        <v>243</v>
      </c>
      <c s="34" t="s">
        <v>1913</v>
      </c>
      <c s="35" t="s">
        <v>5</v>
      </c>
      <c s="6" t="s">
        <v>1914</v>
      </c>
      <c s="36" t="s">
        <v>134</v>
      </c>
      <c s="37">
        <v>4</v>
      </c>
      <c s="36">
        <v>0</v>
      </c>
      <c s="36">
        <f>ROUND(G106*H106,6)</f>
      </c>
      <c r="L106" s="38">
        <v>0</v>
      </c>
      <c s="32">
        <f>ROUND(ROUND(L106,2)*ROUND(G106,3),2)</f>
      </c>
      <c s="36" t="s">
        <v>399</v>
      </c>
      <c>
        <f>(M106*21)/100</f>
      </c>
      <c t="s">
        <v>27</v>
      </c>
    </row>
    <row r="107" spans="1:5" ht="12.75">
      <c r="A107" s="35" t="s">
        <v>55</v>
      </c>
      <c r="E107" s="39" t="s">
        <v>5</v>
      </c>
    </row>
    <row r="108" spans="1:5" ht="12.75">
      <c r="A108" s="35" t="s">
        <v>56</v>
      </c>
      <c r="E108" s="40" t="s">
        <v>5</v>
      </c>
    </row>
    <row r="109" spans="1:5" ht="89.25">
      <c r="A109" t="s">
        <v>58</v>
      </c>
      <c r="E109" s="39" t="s">
        <v>1915</v>
      </c>
    </row>
    <row r="110" spans="1:16" ht="12.75">
      <c r="A110" t="s">
        <v>49</v>
      </c>
      <c s="34" t="s">
        <v>247</v>
      </c>
      <c s="34" t="s">
        <v>1916</v>
      </c>
      <c s="35" t="s">
        <v>5</v>
      </c>
      <c s="6" t="s">
        <v>1917</v>
      </c>
      <c s="36" t="s">
        <v>134</v>
      </c>
      <c s="37">
        <v>4</v>
      </c>
      <c s="36">
        <v>0</v>
      </c>
      <c s="36">
        <f>ROUND(G110*H110,6)</f>
      </c>
      <c r="L110" s="38">
        <v>0</v>
      </c>
      <c s="32">
        <f>ROUND(ROUND(L110,2)*ROUND(G110,3),2)</f>
      </c>
      <c s="36" t="s">
        <v>399</v>
      </c>
      <c>
        <f>(M110*21)/100</f>
      </c>
      <c t="s">
        <v>27</v>
      </c>
    </row>
    <row r="111" spans="1:5" ht="12.75">
      <c r="A111" s="35" t="s">
        <v>55</v>
      </c>
      <c r="E111" s="39" t="s">
        <v>5</v>
      </c>
    </row>
    <row r="112" spans="1:5" ht="12.75">
      <c r="A112" s="35" t="s">
        <v>56</v>
      </c>
      <c r="E112" s="40" t="s">
        <v>5</v>
      </c>
    </row>
    <row r="113" spans="1:5" ht="89.25">
      <c r="A113" t="s">
        <v>58</v>
      </c>
      <c r="E113" s="39" t="s">
        <v>1918</v>
      </c>
    </row>
    <row r="114" spans="1:16" ht="12.75">
      <c r="A114" t="s">
        <v>49</v>
      </c>
      <c s="34" t="s">
        <v>252</v>
      </c>
      <c s="34" t="s">
        <v>1919</v>
      </c>
      <c s="35" t="s">
        <v>5</v>
      </c>
      <c s="6" t="s">
        <v>1920</v>
      </c>
      <c s="36" t="s">
        <v>134</v>
      </c>
      <c s="37">
        <v>8</v>
      </c>
      <c s="36">
        <v>0</v>
      </c>
      <c s="36">
        <f>ROUND(G114*H114,6)</f>
      </c>
      <c r="L114" s="38">
        <v>0</v>
      </c>
      <c s="32">
        <f>ROUND(ROUND(L114,2)*ROUND(G114,3),2)</f>
      </c>
      <c s="36" t="s">
        <v>399</v>
      </c>
      <c>
        <f>(M114*21)/100</f>
      </c>
      <c t="s">
        <v>27</v>
      </c>
    </row>
    <row r="115" spans="1:5" ht="12.75">
      <c r="A115" s="35" t="s">
        <v>55</v>
      </c>
      <c r="E115" s="39" t="s">
        <v>5</v>
      </c>
    </row>
    <row r="116" spans="1:5" ht="12.75">
      <c r="A116" s="35" t="s">
        <v>56</v>
      </c>
      <c r="E116" s="40" t="s">
        <v>5</v>
      </c>
    </row>
    <row r="117" spans="1:5" ht="89.25">
      <c r="A117" t="s">
        <v>58</v>
      </c>
      <c r="E117" s="39" t="s">
        <v>1921</v>
      </c>
    </row>
    <row r="118" spans="1:16" ht="12.75">
      <c r="A118" t="s">
        <v>49</v>
      </c>
      <c s="34" t="s">
        <v>256</v>
      </c>
      <c s="34" t="s">
        <v>1922</v>
      </c>
      <c s="35" t="s">
        <v>5</v>
      </c>
      <c s="6" t="s">
        <v>1923</v>
      </c>
      <c s="36" t="s">
        <v>134</v>
      </c>
      <c s="37">
        <v>20</v>
      </c>
      <c s="36">
        <v>0</v>
      </c>
      <c s="36">
        <f>ROUND(G118*H118,6)</f>
      </c>
      <c r="L118" s="38">
        <v>0</v>
      </c>
      <c s="32">
        <f>ROUND(ROUND(L118,2)*ROUND(G118,3),2)</f>
      </c>
      <c s="36" t="s">
        <v>399</v>
      </c>
      <c>
        <f>(M118*21)/100</f>
      </c>
      <c t="s">
        <v>27</v>
      </c>
    </row>
    <row r="119" spans="1:5" ht="12.75">
      <c r="A119" s="35" t="s">
        <v>55</v>
      </c>
      <c r="E119" s="39" t="s">
        <v>5</v>
      </c>
    </row>
    <row r="120" spans="1:5" ht="12.75">
      <c r="A120" s="35" t="s">
        <v>56</v>
      </c>
      <c r="E120" s="40" t="s">
        <v>5</v>
      </c>
    </row>
    <row r="121" spans="1:5" ht="89.25">
      <c r="A121" t="s">
        <v>58</v>
      </c>
      <c r="E121" s="39" t="s">
        <v>1924</v>
      </c>
    </row>
    <row r="122" spans="1:16" ht="12.75">
      <c r="A122" t="s">
        <v>49</v>
      </c>
      <c s="34" t="s">
        <v>261</v>
      </c>
      <c s="34" t="s">
        <v>1925</v>
      </c>
      <c s="35" t="s">
        <v>5</v>
      </c>
      <c s="6" t="s">
        <v>1926</v>
      </c>
      <c s="36" t="s">
        <v>468</v>
      </c>
      <c s="37">
        <v>1</v>
      </c>
      <c s="36">
        <v>0</v>
      </c>
      <c s="36">
        <f>ROUND(G122*H122,6)</f>
      </c>
      <c r="L122" s="38">
        <v>0</v>
      </c>
      <c s="32">
        <f>ROUND(ROUND(L122,2)*ROUND(G122,3),2)</f>
      </c>
      <c s="36" t="s">
        <v>399</v>
      </c>
      <c>
        <f>(M122*21)/100</f>
      </c>
      <c t="s">
        <v>27</v>
      </c>
    </row>
    <row r="123" spans="1:5" ht="12.75">
      <c r="A123" s="35" t="s">
        <v>55</v>
      </c>
      <c r="E123" s="39" t="s">
        <v>1927</v>
      </c>
    </row>
    <row r="124" spans="1:5" ht="12.75">
      <c r="A124" s="35" t="s">
        <v>56</v>
      </c>
      <c r="E124" s="40" t="s">
        <v>5</v>
      </c>
    </row>
    <row r="125" spans="1:5" ht="89.25">
      <c r="A125" t="s">
        <v>58</v>
      </c>
      <c r="E125" s="39" t="s">
        <v>1897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1568</v>
      </c>
      <c s="41">
        <f>Rekapitulace!C27</f>
      </c>
      <c s="20" t="s">
        <v>0</v>
      </c>
      <c t="s">
        <v>23</v>
      </c>
      <c t="s">
        <v>27</v>
      </c>
    </row>
    <row r="4" spans="1:16" ht="32" customHeight="1">
      <c r="A4" s="24" t="s">
        <v>20</v>
      </c>
      <c s="25" t="s">
        <v>28</v>
      </c>
      <c s="27" t="s">
        <v>1568</v>
      </c>
      <c r="E4" s="26" t="s">
        <v>1569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COUNTIFS(L8:L196,"=0",A8:A196,"P")+COUNTIFS(L8:L196,"",A8:A196,"P")+SUM(Q8:Q196)</f>
      </c>
    </row>
    <row r="8" spans="1:13" ht="12.75">
      <c r="A8" t="s">
        <v>44</v>
      </c>
      <c r="C8" s="28" t="s">
        <v>1930</v>
      </c>
      <c r="E8" s="30" t="s">
        <v>1929</v>
      </c>
      <c r="J8" s="29">
        <f>0+J9+J22+J39+J56+J61+J90+J191</f>
      </c>
      <c s="29">
        <f>0+K9+K22+K39+K56+K61+K90+K191</f>
      </c>
      <c s="29">
        <f>0+L9+L22+L39+L56+L61+L90+L191</f>
      </c>
      <c s="29">
        <f>0+M9+M22+M39+M56+M61+M90+M191</f>
      </c>
    </row>
    <row r="9" spans="1:13" ht="12.75">
      <c r="A9" t="s">
        <v>46</v>
      </c>
      <c r="C9" s="31" t="s">
        <v>149</v>
      </c>
      <c r="E9" s="33" t="s">
        <v>384</v>
      </c>
      <c r="J9" s="32">
        <f>0</f>
      </c>
      <c s="32">
        <f>0</f>
      </c>
      <c s="32">
        <f>0+L10+L14+L18</f>
      </c>
      <c s="32">
        <f>0+M10+M14+M18</f>
      </c>
    </row>
    <row r="10" spans="1:16" ht="12.75">
      <c r="A10" t="s">
        <v>49</v>
      </c>
      <c s="34" t="s">
        <v>50</v>
      </c>
      <c s="34" t="s">
        <v>1931</v>
      </c>
      <c s="35" t="s">
        <v>5</v>
      </c>
      <c s="6" t="s">
        <v>1932</v>
      </c>
      <c s="36" t="s">
        <v>468</v>
      </c>
      <c s="37">
        <v>1</v>
      </c>
      <c s="36">
        <v>0</v>
      </c>
      <c s="36">
        <f>ROUND(G10*H10,6)</f>
      </c>
      <c r="L10" s="38">
        <v>0</v>
      </c>
      <c s="32">
        <f>ROUND(ROUND(L10,2)*ROUND(G10,3),2)</f>
      </c>
      <c s="36" t="s">
        <v>54</v>
      </c>
      <c>
        <f>(M10*21)/100</f>
      </c>
      <c t="s">
        <v>27</v>
      </c>
    </row>
    <row r="11" spans="1:5" ht="12.75">
      <c r="A11" s="35" t="s">
        <v>55</v>
      </c>
      <c r="E11" s="39" t="s">
        <v>5</v>
      </c>
    </row>
    <row r="12" spans="1:5" ht="38.25">
      <c r="A12" s="35" t="s">
        <v>56</v>
      </c>
      <c r="E12" s="40" t="s">
        <v>470</v>
      </c>
    </row>
    <row r="13" spans="1:5" ht="25.5">
      <c r="A13" t="s">
        <v>58</v>
      </c>
      <c r="E13" s="39" t="s">
        <v>1933</v>
      </c>
    </row>
    <row r="14" spans="1:16" ht="12.75">
      <c r="A14" t="s">
        <v>49</v>
      </c>
      <c s="34" t="s">
        <v>27</v>
      </c>
      <c s="34" t="s">
        <v>1934</v>
      </c>
      <c s="35" t="s">
        <v>5</v>
      </c>
      <c s="6" t="s">
        <v>1935</v>
      </c>
      <c s="36" t="s">
        <v>126</v>
      </c>
      <c s="37">
        <v>1</v>
      </c>
      <c s="36">
        <v>0</v>
      </c>
      <c s="36">
        <f>ROUND(G14*H14,6)</f>
      </c>
      <c r="L14" s="38">
        <v>0</v>
      </c>
      <c s="32">
        <f>ROUND(ROUND(L14,2)*ROUND(G14,3),2)</f>
      </c>
      <c s="36" t="s">
        <v>54</v>
      </c>
      <c>
        <f>(M14*21)/100</f>
      </c>
      <c t="s">
        <v>27</v>
      </c>
    </row>
    <row r="15" spans="1:5" ht="12.75">
      <c r="A15" s="35" t="s">
        <v>55</v>
      </c>
      <c r="E15" s="39" t="s">
        <v>5</v>
      </c>
    </row>
    <row r="16" spans="1:5" ht="38.25">
      <c r="A16" s="35" t="s">
        <v>56</v>
      </c>
      <c r="E16" s="40" t="s">
        <v>577</v>
      </c>
    </row>
    <row r="17" spans="1:5" ht="12.75">
      <c r="A17" t="s">
        <v>58</v>
      </c>
      <c r="E17" s="39" t="s">
        <v>471</v>
      </c>
    </row>
    <row r="18" spans="1:16" ht="12.75">
      <c r="A18" t="s">
        <v>49</v>
      </c>
      <c s="34" t="s">
        <v>26</v>
      </c>
      <c s="34" t="s">
        <v>1936</v>
      </c>
      <c s="35" t="s">
        <v>5</v>
      </c>
      <c s="6" t="s">
        <v>1937</v>
      </c>
      <c s="36" t="s">
        <v>126</v>
      </c>
      <c s="37">
        <v>1</v>
      </c>
      <c s="36">
        <v>0</v>
      </c>
      <c s="36">
        <f>ROUND(G18*H18,6)</f>
      </c>
      <c r="L18" s="38">
        <v>0</v>
      </c>
      <c s="32">
        <f>ROUND(ROUND(L18,2)*ROUND(G18,3),2)</f>
      </c>
      <c s="36" t="s">
        <v>54</v>
      </c>
      <c>
        <f>(M18*21)/100</f>
      </c>
      <c t="s">
        <v>27</v>
      </c>
    </row>
    <row r="19" spans="1:5" ht="12.75">
      <c r="A19" s="35" t="s">
        <v>55</v>
      </c>
      <c r="E19" s="39" t="s">
        <v>5</v>
      </c>
    </row>
    <row r="20" spans="1:5" ht="38.25">
      <c r="A20" s="35" t="s">
        <v>56</v>
      </c>
      <c r="E20" s="40" t="s">
        <v>577</v>
      </c>
    </row>
    <row r="21" spans="1:5" ht="12.75">
      <c r="A21" t="s">
        <v>58</v>
      </c>
      <c r="E21" s="39" t="s">
        <v>471</v>
      </c>
    </row>
    <row r="22" spans="1:13" ht="12.75">
      <c r="A22" t="s">
        <v>46</v>
      </c>
      <c r="C22" s="31" t="s">
        <v>47</v>
      </c>
      <c r="E22" s="33" t="s">
        <v>389</v>
      </c>
      <c r="J22" s="32">
        <f>0</f>
      </c>
      <c s="32">
        <f>0</f>
      </c>
      <c s="32">
        <f>0+L23+L27+L31+L35</f>
      </c>
      <c s="32">
        <f>0+M23+M27+M31+M35</f>
      </c>
    </row>
    <row r="23" spans="1:16" ht="38.25">
      <c r="A23" t="s">
        <v>49</v>
      </c>
      <c s="34" t="s">
        <v>71</v>
      </c>
      <c s="34" t="s">
        <v>51</v>
      </c>
      <c s="35" t="s">
        <v>50</v>
      </c>
      <c s="6" t="s">
        <v>52</v>
      </c>
      <c s="36" t="s">
        <v>53</v>
      </c>
      <c s="37">
        <v>14.201</v>
      </c>
      <c s="36">
        <v>0</v>
      </c>
      <c s="36">
        <f>ROUND(G23*H23,6)</f>
      </c>
      <c r="L23" s="38">
        <v>0</v>
      </c>
      <c s="32">
        <f>ROUND(ROUND(L23,2)*ROUND(G23,3),2)</f>
      </c>
      <c s="36" t="s">
        <v>54</v>
      </c>
      <c>
        <f>(M23*21)/100</f>
      </c>
      <c t="s">
        <v>27</v>
      </c>
    </row>
    <row r="24" spans="1:5" ht="12.75">
      <c r="A24" s="35" t="s">
        <v>55</v>
      </c>
      <c r="E24" s="39" t="s">
        <v>5</v>
      </c>
    </row>
    <row r="25" spans="1:5" ht="38.25">
      <c r="A25" s="35" t="s">
        <v>56</v>
      </c>
      <c r="E25" s="40" t="s">
        <v>1938</v>
      </c>
    </row>
    <row r="26" spans="1:5" ht="242.25">
      <c r="A26" t="s">
        <v>58</v>
      </c>
      <c r="E26" s="39" t="s">
        <v>59</v>
      </c>
    </row>
    <row r="27" spans="1:16" ht="38.25">
      <c r="A27" t="s">
        <v>49</v>
      </c>
      <c s="34" t="s">
        <v>75</v>
      </c>
      <c s="34" t="s">
        <v>217</v>
      </c>
      <c s="35" t="s">
        <v>5</v>
      </c>
      <c s="6" t="s">
        <v>218</v>
      </c>
      <c s="36" t="s">
        <v>53</v>
      </c>
      <c s="37">
        <v>2.145</v>
      </c>
      <c s="36">
        <v>0</v>
      </c>
      <c s="36">
        <f>ROUND(G27*H27,6)</f>
      </c>
      <c r="L27" s="38">
        <v>0</v>
      </c>
      <c s="32">
        <f>ROUND(ROUND(L27,2)*ROUND(G27,3),2)</f>
      </c>
      <c s="36" t="s">
        <v>54</v>
      </c>
      <c>
        <f>(M27*21)/100</f>
      </c>
      <c t="s">
        <v>27</v>
      </c>
    </row>
    <row r="28" spans="1:5" ht="12.75">
      <c r="A28" s="35" t="s">
        <v>55</v>
      </c>
      <c r="E28" s="39" t="s">
        <v>5</v>
      </c>
    </row>
    <row r="29" spans="1:5" ht="38.25">
      <c r="A29" s="35" t="s">
        <v>56</v>
      </c>
      <c r="E29" s="40" t="s">
        <v>1939</v>
      </c>
    </row>
    <row r="30" spans="1:5" ht="242.25">
      <c r="A30" t="s">
        <v>58</v>
      </c>
      <c r="E30" s="39" t="s">
        <v>59</v>
      </c>
    </row>
    <row r="31" spans="1:16" ht="38.25">
      <c r="A31" t="s">
        <v>49</v>
      </c>
      <c s="34" t="s">
        <v>80</v>
      </c>
      <c s="34" t="s">
        <v>393</v>
      </c>
      <c s="35" t="s">
        <v>5</v>
      </c>
      <c s="6" t="s">
        <v>394</v>
      </c>
      <c s="36" t="s">
        <v>53</v>
      </c>
      <c s="37">
        <v>3.74</v>
      </c>
      <c s="36">
        <v>0</v>
      </c>
      <c s="36">
        <f>ROUND(G31*H31,6)</f>
      </c>
      <c r="L31" s="38">
        <v>0</v>
      </c>
      <c s="32">
        <f>ROUND(ROUND(L31,2)*ROUND(G31,3),2)</f>
      </c>
      <c s="36" t="s">
        <v>54</v>
      </c>
      <c>
        <f>(M31*21)/100</f>
      </c>
      <c t="s">
        <v>27</v>
      </c>
    </row>
    <row r="32" spans="1:5" ht="12.75">
      <c r="A32" s="35" t="s">
        <v>55</v>
      </c>
      <c r="E32" s="39" t="s">
        <v>5</v>
      </c>
    </row>
    <row r="33" spans="1:5" ht="38.25">
      <c r="A33" s="35" t="s">
        <v>56</v>
      </c>
      <c r="E33" s="40" t="s">
        <v>1940</v>
      </c>
    </row>
    <row r="34" spans="1:5" ht="242.25">
      <c r="A34" t="s">
        <v>58</v>
      </c>
      <c r="E34" s="39" t="s">
        <v>59</v>
      </c>
    </row>
    <row r="35" spans="1:16" ht="38.25">
      <c r="A35" t="s">
        <v>49</v>
      </c>
      <c s="34" t="s">
        <v>91</v>
      </c>
      <c s="34" t="s">
        <v>1941</v>
      </c>
      <c s="35" t="s">
        <v>5</v>
      </c>
      <c s="6" t="s">
        <v>1942</v>
      </c>
      <c s="36" t="s">
        <v>53</v>
      </c>
      <c s="37">
        <v>0.01</v>
      </c>
      <c s="36">
        <v>0</v>
      </c>
      <c s="36">
        <f>ROUND(G35*H35,6)</f>
      </c>
      <c r="L35" s="38">
        <v>0</v>
      </c>
      <c s="32">
        <f>ROUND(ROUND(L35,2)*ROUND(G35,3),2)</f>
      </c>
      <c s="36" t="s">
        <v>54</v>
      </c>
      <c>
        <f>(M35*21)/100</f>
      </c>
      <c t="s">
        <v>27</v>
      </c>
    </row>
    <row r="36" spans="1:5" ht="12.75">
      <c r="A36" s="35" t="s">
        <v>55</v>
      </c>
      <c r="E36" s="39" t="s">
        <v>5</v>
      </c>
    </row>
    <row r="37" spans="1:5" ht="38.25">
      <c r="A37" s="35" t="s">
        <v>56</v>
      </c>
      <c r="E37" s="40" t="s">
        <v>1943</v>
      </c>
    </row>
    <row r="38" spans="1:5" ht="242.25">
      <c r="A38" t="s">
        <v>58</v>
      </c>
      <c r="E38" s="39" t="s">
        <v>59</v>
      </c>
    </row>
    <row r="39" spans="1:13" ht="12.75">
      <c r="A39" t="s">
        <v>46</v>
      </c>
      <c r="C39" s="31" t="s">
        <v>50</v>
      </c>
      <c r="E39" s="33" t="s">
        <v>64</v>
      </c>
      <c r="J39" s="32">
        <f>0</f>
      </c>
      <c s="32">
        <f>0</f>
      </c>
      <c s="32">
        <f>0+L40+L44+L48+L52</f>
      </c>
      <c s="32">
        <f>0+M40+M44+M48+M52</f>
      </c>
    </row>
    <row r="40" spans="1:16" ht="12.75">
      <c r="A40" t="s">
        <v>49</v>
      </c>
      <c s="34" t="s">
        <v>95</v>
      </c>
      <c s="34" t="s">
        <v>1944</v>
      </c>
      <c s="35" t="s">
        <v>5</v>
      </c>
      <c s="6" t="s">
        <v>1945</v>
      </c>
      <c s="36" t="s">
        <v>68</v>
      </c>
      <c s="37">
        <v>0.975</v>
      </c>
      <c s="36">
        <v>0</v>
      </c>
      <c s="36">
        <f>ROUND(G40*H40,6)</f>
      </c>
      <c r="L40" s="38">
        <v>0</v>
      </c>
      <c s="32">
        <f>ROUND(ROUND(L40,2)*ROUND(G40,3),2)</f>
      </c>
      <c s="36" t="s">
        <v>399</v>
      </c>
      <c>
        <f>(M40*21)/100</f>
      </c>
      <c t="s">
        <v>27</v>
      </c>
    </row>
    <row r="41" spans="1:5" ht="12.75">
      <c r="A41" s="35" t="s">
        <v>55</v>
      </c>
      <c r="E41" s="39" t="s">
        <v>5</v>
      </c>
    </row>
    <row r="42" spans="1:5" ht="38.25">
      <c r="A42" s="35" t="s">
        <v>56</v>
      </c>
      <c r="E42" s="40" t="s">
        <v>1946</v>
      </c>
    </row>
    <row r="43" spans="1:5" ht="63.75">
      <c r="A43" t="s">
        <v>58</v>
      </c>
      <c r="E43" s="39" t="s">
        <v>402</v>
      </c>
    </row>
    <row r="44" spans="1:16" ht="12.75">
      <c r="A44" t="s">
        <v>49</v>
      </c>
      <c s="34" t="s">
        <v>99</v>
      </c>
      <c s="34" t="s">
        <v>1947</v>
      </c>
      <c s="35" t="s">
        <v>5</v>
      </c>
      <c s="6" t="s">
        <v>1948</v>
      </c>
      <c s="36" t="s">
        <v>68</v>
      </c>
      <c s="37">
        <v>1.7</v>
      </c>
      <c s="36">
        <v>0</v>
      </c>
      <c s="36">
        <f>ROUND(G44*H44,6)</f>
      </c>
      <c r="L44" s="38">
        <v>0</v>
      </c>
      <c s="32">
        <f>ROUND(ROUND(L44,2)*ROUND(G44,3),2)</f>
      </c>
      <c s="36" t="s">
        <v>399</v>
      </c>
      <c>
        <f>(M44*21)/100</f>
      </c>
      <c t="s">
        <v>27</v>
      </c>
    </row>
    <row r="45" spans="1:5" ht="12.75">
      <c r="A45" s="35" t="s">
        <v>55</v>
      </c>
      <c r="E45" s="39" t="s">
        <v>5</v>
      </c>
    </row>
    <row r="46" spans="1:5" ht="38.25">
      <c r="A46" s="35" t="s">
        <v>56</v>
      </c>
      <c r="E46" s="40" t="s">
        <v>1949</v>
      </c>
    </row>
    <row r="47" spans="1:5" ht="216.75">
      <c r="A47" t="s">
        <v>58</v>
      </c>
      <c r="E47" s="39" t="s">
        <v>415</v>
      </c>
    </row>
    <row r="48" spans="1:16" ht="12.75">
      <c r="A48" t="s">
        <v>49</v>
      </c>
      <c s="34" t="s">
        <v>103</v>
      </c>
      <c s="34" t="s">
        <v>412</v>
      </c>
      <c s="35" t="s">
        <v>5</v>
      </c>
      <c s="6" t="s">
        <v>413</v>
      </c>
      <c s="36" t="s">
        <v>68</v>
      </c>
      <c s="37">
        <v>29.55</v>
      </c>
      <c s="36">
        <v>0</v>
      </c>
      <c s="36">
        <f>ROUND(G48*H48,6)</f>
      </c>
      <c r="L48" s="38">
        <v>0</v>
      </c>
      <c s="32">
        <f>ROUND(ROUND(L48,2)*ROUND(G48,3),2)</f>
      </c>
      <c s="36" t="s">
        <v>399</v>
      </c>
      <c>
        <f>(M48*21)/100</f>
      </c>
      <c t="s">
        <v>27</v>
      </c>
    </row>
    <row r="49" spans="1:5" ht="12.75">
      <c r="A49" s="35" t="s">
        <v>55</v>
      </c>
      <c r="E49" s="39" t="s">
        <v>5</v>
      </c>
    </row>
    <row r="50" spans="1:5" ht="38.25">
      <c r="A50" s="35" t="s">
        <v>56</v>
      </c>
      <c r="E50" s="40" t="s">
        <v>1950</v>
      </c>
    </row>
    <row r="51" spans="1:5" ht="216.75">
      <c r="A51" t="s">
        <v>58</v>
      </c>
      <c r="E51" s="39" t="s">
        <v>415</v>
      </c>
    </row>
    <row r="52" spans="1:16" ht="12.75">
      <c r="A52" t="s">
        <v>49</v>
      </c>
      <c s="34" t="s">
        <v>108</v>
      </c>
      <c s="34" t="s">
        <v>81</v>
      </c>
      <c s="35" t="s">
        <v>5</v>
      </c>
      <c s="6" t="s">
        <v>82</v>
      </c>
      <c s="36" t="s">
        <v>68</v>
      </c>
      <c s="37">
        <v>31.25</v>
      </c>
      <c s="36">
        <v>0</v>
      </c>
      <c s="36">
        <f>ROUND(G52*H52,6)</f>
      </c>
      <c r="L52" s="38">
        <v>0</v>
      </c>
      <c s="32">
        <f>ROUND(ROUND(L52,2)*ROUND(G52,3),2)</f>
      </c>
      <c s="36" t="s">
        <v>399</v>
      </c>
      <c>
        <f>(M52*21)/100</f>
      </c>
      <c t="s">
        <v>27</v>
      </c>
    </row>
    <row r="53" spans="1:5" ht="12.75">
      <c r="A53" s="35" t="s">
        <v>55</v>
      </c>
      <c r="E53" s="39" t="s">
        <v>1951</v>
      </c>
    </row>
    <row r="54" spans="1:5" ht="38.25">
      <c r="A54" s="35" t="s">
        <v>56</v>
      </c>
      <c r="E54" s="40" t="s">
        <v>1952</v>
      </c>
    </row>
    <row r="55" spans="1:5" ht="153">
      <c r="A55" t="s">
        <v>58</v>
      </c>
      <c r="E55" s="39" t="s">
        <v>909</v>
      </c>
    </row>
    <row r="56" spans="1:13" ht="12.75">
      <c r="A56" t="s">
        <v>46</v>
      </c>
      <c r="C56" s="31" t="s">
        <v>27</v>
      </c>
      <c r="E56" s="33" t="s">
        <v>487</v>
      </c>
      <c r="J56" s="32">
        <f>0</f>
      </c>
      <c s="32">
        <f>0</f>
      </c>
      <c s="32">
        <f>0+L57</f>
      </c>
      <c s="32">
        <f>0+M57</f>
      </c>
    </row>
    <row r="57" spans="1:16" ht="12.75">
      <c r="A57" t="s">
        <v>49</v>
      </c>
      <c s="34" t="s">
        <v>113</v>
      </c>
      <c s="34" t="s">
        <v>1460</v>
      </c>
      <c s="35" t="s">
        <v>5</v>
      </c>
      <c s="6" t="s">
        <v>1461</v>
      </c>
      <c s="36" t="s">
        <v>68</v>
      </c>
      <c s="37">
        <v>1.7</v>
      </c>
      <c s="36">
        <v>0</v>
      </c>
      <c s="36">
        <f>ROUND(G57*H57,6)</f>
      </c>
      <c r="L57" s="38">
        <v>0</v>
      </c>
      <c s="32">
        <f>ROUND(ROUND(L57,2)*ROUND(G57,3),2)</f>
      </c>
      <c s="36" t="s">
        <v>399</v>
      </c>
      <c>
        <f>(M57*21)/100</f>
      </c>
      <c t="s">
        <v>27</v>
      </c>
    </row>
    <row r="58" spans="1:5" ht="12.75">
      <c r="A58" s="35" t="s">
        <v>55</v>
      </c>
      <c r="E58" s="39" t="s">
        <v>5</v>
      </c>
    </row>
    <row r="59" spans="1:5" ht="38.25">
      <c r="A59" s="35" t="s">
        <v>56</v>
      </c>
      <c r="E59" s="40" t="s">
        <v>1949</v>
      </c>
    </row>
    <row r="60" spans="1:5" ht="267.75">
      <c r="A60" t="s">
        <v>58</v>
      </c>
      <c r="E60" s="39" t="s">
        <v>492</v>
      </c>
    </row>
    <row r="61" spans="1:13" ht="12.75">
      <c r="A61" t="s">
        <v>46</v>
      </c>
      <c r="C61" s="31" t="s">
        <v>71</v>
      </c>
      <c r="E61" s="33" t="s">
        <v>431</v>
      </c>
      <c r="J61" s="32">
        <f>0</f>
      </c>
      <c s="32">
        <f>0</f>
      </c>
      <c s="32">
        <f>0+L62+L66+L70+L74+L78+L82+L86</f>
      </c>
      <c s="32">
        <f>0+M62+M66+M70+M74+M78+M82+M86</f>
      </c>
    </row>
    <row r="62" spans="1:16" ht="12.75">
      <c r="A62" t="s">
        <v>49</v>
      </c>
      <c s="34" t="s">
        <v>116</v>
      </c>
      <c s="34" t="s">
        <v>1537</v>
      </c>
      <c s="35" t="s">
        <v>5</v>
      </c>
      <c s="6" t="s">
        <v>1538</v>
      </c>
      <c s="36" t="s">
        <v>88</v>
      </c>
      <c s="37">
        <v>13</v>
      </c>
      <c s="36">
        <v>0</v>
      </c>
      <c s="36">
        <f>ROUND(G62*H62,6)</f>
      </c>
      <c r="L62" s="38">
        <v>0</v>
      </c>
      <c s="32">
        <f>ROUND(ROUND(L62,2)*ROUND(G62,3),2)</f>
      </c>
      <c s="36" t="s">
        <v>399</v>
      </c>
      <c>
        <f>(M62*21)/100</f>
      </c>
      <c t="s">
        <v>27</v>
      </c>
    </row>
    <row r="63" spans="1:5" ht="12.75">
      <c r="A63" s="35" t="s">
        <v>55</v>
      </c>
      <c r="E63" s="39" t="s">
        <v>5</v>
      </c>
    </row>
    <row r="64" spans="1:5" ht="38.25">
      <c r="A64" s="35" t="s">
        <v>56</v>
      </c>
      <c r="E64" s="40" t="s">
        <v>1953</v>
      </c>
    </row>
    <row r="65" spans="1:5" ht="38.25">
      <c r="A65" t="s">
        <v>58</v>
      </c>
      <c r="E65" s="39" t="s">
        <v>1540</v>
      </c>
    </row>
    <row r="66" spans="1:16" ht="12.75">
      <c r="A66" t="s">
        <v>49</v>
      </c>
      <c s="34" t="s">
        <v>120</v>
      </c>
      <c s="34" t="s">
        <v>1954</v>
      </c>
      <c s="35" t="s">
        <v>5</v>
      </c>
      <c s="6" t="s">
        <v>1955</v>
      </c>
      <c s="36" t="s">
        <v>88</v>
      </c>
      <c s="37">
        <v>6.5</v>
      </c>
      <c s="36">
        <v>0</v>
      </c>
      <c s="36">
        <f>ROUND(G66*H66,6)</f>
      </c>
      <c r="L66" s="38">
        <v>0</v>
      </c>
      <c s="32">
        <f>ROUND(ROUND(L66,2)*ROUND(G66,3),2)</f>
      </c>
      <c s="36" t="s">
        <v>399</v>
      </c>
      <c>
        <f>(M66*21)/100</f>
      </c>
      <c t="s">
        <v>27</v>
      </c>
    </row>
    <row r="67" spans="1:5" ht="12.75">
      <c r="A67" s="35" t="s">
        <v>55</v>
      </c>
      <c r="E67" s="39" t="s">
        <v>5</v>
      </c>
    </row>
    <row r="68" spans="1:5" ht="38.25">
      <c r="A68" s="35" t="s">
        <v>56</v>
      </c>
      <c r="E68" s="40" t="s">
        <v>1956</v>
      </c>
    </row>
    <row r="69" spans="1:5" ht="38.25">
      <c r="A69" t="s">
        <v>58</v>
      </c>
      <c r="E69" s="39" t="s">
        <v>1543</v>
      </c>
    </row>
    <row r="70" spans="1:16" ht="12.75">
      <c r="A70" t="s">
        <v>49</v>
      </c>
      <c s="34" t="s">
        <v>123</v>
      </c>
      <c s="34" t="s">
        <v>1541</v>
      </c>
      <c s="35" t="s">
        <v>5</v>
      </c>
      <c s="6" t="s">
        <v>1542</v>
      </c>
      <c s="36" t="s">
        <v>88</v>
      </c>
      <c s="37">
        <v>13</v>
      </c>
      <c s="36">
        <v>0</v>
      </c>
      <c s="36">
        <f>ROUND(G70*H70,6)</f>
      </c>
      <c r="L70" s="38">
        <v>0</v>
      </c>
      <c s="32">
        <f>ROUND(ROUND(L70,2)*ROUND(G70,3),2)</f>
      </c>
      <c s="36" t="s">
        <v>399</v>
      </c>
      <c>
        <f>(M70*21)/100</f>
      </c>
      <c t="s">
        <v>27</v>
      </c>
    </row>
    <row r="71" spans="1:5" ht="12.75">
      <c r="A71" s="35" t="s">
        <v>55</v>
      </c>
      <c r="E71" s="39" t="s">
        <v>5</v>
      </c>
    </row>
    <row r="72" spans="1:5" ht="38.25">
      <c r="A72" s="35" t="s">
        <v>56</v>
      </c>
      <c r="E72" s="40" t="s">
        <v>1953</v>
      </c>
    </row>
    <row r="73" spans="1:5" ht="38.25">
      <c r="A73" t="s">
        <v>58</v>
      </c>
      <c r="E73" s="39" t="s">
        <v>1543</v>
      </c>
    </row>
    <row r="74" spans="1:16" ht="12.75">
      <c r="A74" t="s">
        <v>49</v>
      </c>
      <c s="34" t="s">
        <v>128</v>
      </c>
      <c s="34" t="s">
        <v>1544</v>
      </c>
      <c s="35" t="s">
        <v>5</v>
      </c>
      <c s="6" t="s">
        <v>1545</v>
      </c>
      <c s="36" t="s">
        <v>88</v>
      </c>
      <c s="37">
        <v>6.5</v>
      </c>
      <c s="36">
        <v>0</v>
      </c>
      <c s="36">
        <f>ROUND(G74*H74,6)</f>
      </c>
      <c r="L74" s="38">
        <v>0</v>
      </c>
      <c s="32">
        <f>ROUND(ROUND(L74,2)*ROUND(G74,3),2)</f>
      </c>
      <c s="36" t="s">
        <v>399</v>
      </c>
      <c>
        <f>(M74*21)/100</f>
      </c>
      <c t="s">
        <v>27</v>
      </c>
    </row>
    <row r="75" spans="1:5" ht="12.75">
      <c r="A75" s="35" t="s">
        <v>55</v>
      </c>
      <c r="E75" s="39" t="s">
        <v>5</v>
      </c>
    </row>
    <row r="76" spans="1:5" ht="38.25">
      <c r="A76" s="35" t="s">
        <v>56</v>
      </c>
      <c r="E76" s="40" t="s">
        <v>1956</v>
      </c>
    </row>
    <row r="77" spans="1:5" ht="89.25">
      <c r="A77" t="s">
        <v>58</v>
      </c>
      <c r="E77" s="39" t="s">
        <v>699</v>
      </c>
    </row>
    <row r="78" spans="1:16" ht="12.75">
      <c r="A78" t="s">
        <v>49</v>
      </c>
      <c s="34" t="s">
        <v>131</v>
      </c>
      <c s="34" t="s">
        <v>1957</v>
      </c>
      <c s="35" t="s">
        <v>5</v>
      </c>
      <c s="6" t="s">
        <v>1958</v>
      </c>
      <c s="36" t="s">
        <v>88</v>
      </c>
      <c s="37">
        <v>13</v>
      </c>
      <c s="36">
        <v>0</v>
      </c>
      <c s="36">
        <f>ROUND(G78*H78,6)</f>
      </c>
      <c r="L78" s="38">
        <v>0</v>
      </c>
      <c s="32">
        <f>ROUND(ROUND(L78,2)*ROUND(G78,3),2)</f>
      </c>
      <c s="36" t="s">
        <v>399</v>
      </c>
      <c>
        <f>(M78*21)/100</f>
      </c>
      <c t="s">
        <v>27</v>
      </c>
    </row>
    <row r="79" spans="1:5" ht="12.75">
      <c r="A79" s="35" t="s">
        <v>55</v>
      </c>
      <c r="E79" s="39" t="s">
        <v>5</v>
      </c>
    </row>
    <row r="80" spans="1:5" ht="38.25">
      <c r="A80" s="35" t="s">
        <v>56</v>
      </c>
      <c r="E80" s="40" t="s">
        <v>1953</v>
      </c>
    </row>
    <row r="81" spans="1:5" ht="89.25">
      <c r="A81" t="s">
        <v>58</v>
      </c>
      <c r="E81" s="39" t="s">
        <v>699</v>
      </c>
    </row>
    <row r="82" spans="1:16" ht="12.75">
      <c r="A82" t="s">
        <v>49</v>
      </c>
      <c s="34" t="s">
        <v>136</v>
      </c>
      <c s="34" t="s">
        <v>1959</v>
      </c>
      <c s="35" t="s">
        <v>5</v>
      </c>
      <c s="6" t="s">
        <v>1960</v>
      </c>
      <c s="36" t="s">
        <v>78</v>
      </c>
      <c s="37">
        <v>13</v>
      </c>
      <c s="36">
        <v>0</v>
      </c>
      <c s="36">
        <f>ROUND(G82*H82,6)</f>
      </c>
      <c r="L82" s="38">
        <v>0</v>
      </c>
      <c s="32">
        <f>ROUND(ROUND(L82,2)*ROUND(G82,3),2)</f>
      </c>
      <c s="36" t="s">
        <v>399</v>
      </c>
      <c>
        <f>(M82*21)/100</f>
      </c>
      <c t="s">
        <v>27</v>
      </c>
    </row>
    <row r="83" spans="1:5" ht="12.75">
      <c r="A83" s="35" t="s">
        <v>55</v>
      </c>
      <c r="E83" s="39" t="s">
        <v>5</v>
      </c>
    </row>
    <row r="84" spans="1:5" ht="38.25">
      <c r="A84" s="35" t="s">
        <v>56</v>
      </c>
      <c r="E84" s="40" t="s">
        <v>1961</v>
      </c>
    </row>
    <row r="85" spans="1:5" ht="25.5">
      <c r="A85" t="s">
        <v>58</v>
      </c>
      <c r="E85" s="39" t="s">
        <v>1962</v>
      </c>
    </row>
    <row r="86" spans="1:16" ht="12.75">
      <c r="A86" t="s">
        <v>49</v>
      </c>
      <c s="34" t="s">
        <v>140</v>
      </c>
      <c s="34" t="s">
        <v>1963</v>
      </c>
      <c s="35" t="s">
        <v>5</v>
      </c>
      <c s="6" t="s">
        <v>1964</v>
      </c>
      <c s="36" t="s">
        <v>88</v>
      </c>
      <c s="37">
        <v>37.5</v>
      </c>
      <c s="36">
        <v>0</v>
      </c>
      <c s="36">
        <f>ROUND(G86*H86,6)</f>
      </c>
      <c r="L86" s="38">
        <v>0</v>
      </c>
      <c s="32">
        <f>ROUND(ROUND(L86,2)*ROUND(G86,3),2)</f>
      </c>
      <c s="36" t="s">
        <v>399</v>
      </c>
      <c>
        <f>(M86*21)/100</f>
      </c>
      <c t="s">
        <v>27</v>
      </c>
    </row>
    <row r="87" spans="1:5" ht="12.75">
      <c r="A87" s="35" t="s">
        <v>55</v>
      </c>
      <c r="E87" s="39" t="s">
        <v>5</v>
      </c>
    </row>
    <row r="88" spans="1:5" ht="38.25">
      <c r="A88" s="35" t="s">
        <v>56</v>
      </c>
      <c r="E88" s="40" t="s">
        <v>1965</v>
      </c>
    </row>
    <row r="89" spans="1:5" ht="76.5">
      <c r="A89" t="s">
        <v>58</v>
      </c>
      <c r="E89" s="39" t="s">
        <v>1557</v>
      </c>
    </row>
    <row r="90" spans="1:13" ht="12.75">
      <c r="A90" t="s">
        <v>46</v>
      </c>
      <c r="C90" s="31" t="s">
        <v>80</v>
      </c>
      <c r="E90" s="33" t="s">
        <v>524</v>
      </c>
      <c r="J90" s="32">
        <f>0</f>
      </c>
      <c s="32">
        <f>0</f>
      </c>
      <c s="32">
        <f>0+L91+L95+L99+L103+L107+L111+L115+L119+L123+L127+L131+L135+L139+L143+L147+L151+L155+L159+L163+L167+L171+L175+L179+L183+L187</f>
      </c>
      <c s="32">
        <f>0+M91+M95+M99+M103+M107+M111+M115+M119+M123+M127+M131+M135+M139+M143+M147+M151+M155+M159+M163+M167+M171+M175+M179+M183+M187</f>
      </c>
    </row>
    <row r="91" spans="1:16" ht="25.5">
      <c r="A91" t="s">
        <v>49</v>
      </c>
      <c s="34" t="s">
        <v>232</v>
      </c>
      <c s="34" t="s">
        <v>1869</v>
      </c>
      <c s="35" t="s">
        <v>5</v>
      </c>
      <c s="6" t="s">
        <v>1870</v>
      </c>
      <c s="36" t="s">
        <v>126</v>
      </c>
      <c s="37">
        <v>7</v>
      </c>
      <c s="36">
        <v>0</v>
      </c>
      <c s="36">
        <f>ROUND(G91*H91,6)</f>
      </c>
      <c r="L91" s="38">
        <v>0</v>
      </c>
      <c s="32">
        <f>ROUND(ROUND(L91,2)*ROUND(G91,3),2)</f>
      </c>
      <c s="36" t="s">
        <v>399</v>
      </c>
      <c>
        <f>(M91*21)/100</f>
      </c>
      <c t="s">
        <v>27</v>
      </c>
    </row>
    <row r="92" spans="1:5" ht="12.75">
      <c r="A92" s="35" t="s">
        <v>55</v>
      </c>
      <c r="E92" s="39" t="s">
        <v>5</v>
      </c>
    </row>
    <row r="93" spans="1:5" ht="38.25">
      <c r="A93" s="35" t="s">
        <v>56</v>
      </c>
      <c r="E93" s="40" t="s">
        <v>1966</v>
      </c>
    </row>
    <row r="94" spans="1:5" ht="25.5">
      <c r="A94" t="s">
        <v>58</v>
      </c>
      <c r="E94" s="39" t="s">
        <v>1967</v>
      </c>
    </row>
    <row r="95" spans="1:16" ht="12.75">
      <c r="A95" t="s">
        <v>49</v>
      </c>
      <c s="34" t="s">
        <v>237</v>
      </c>
      <c s="34" t="s">
        <v>1968</v>
      </c>
      <c s="35" t="s">
        <v>5</v>
      </c>
      <c s="6" t="s">
        <v>1969</v>
      </c>
      <c s="36" t="s">
        <v>78</v>
      </c>
      <c s="37">
        <v>160</v>
      </c>
      <c s="36">
        <v>0</v>
      </c>
      <c s="36">
        <f>ROUND(G95*H95,6)</f>
      </c>
      <c r="L95" s="38">
        <v>0</v>
      </c>
      <c s="32">
        <f>ROUND(ROUND(L95,2)*ROUND(G95,3),2)</f>
      </c>
      <c s="36" t="s">
        <v>399</v>
      </c>
      <c>
        <f>(M95*21)/100</f>
      </c>
      <c t="s">
        <v>27</v>
      </c>
    </row>
    <row r="96" spans="1:5" ht="12.75">
      <c r="A96" s="35" t="s">
        <v>55</v>
      </c>
      <c r="E96" s="39" t="s">
        <v>5</v>
      </c>
    </row>
    <row r="97" spans="1:5" ht="38.25">
      <c r="A97" s="35" t="s">
        <v>56</v>
      </c>
      <c r="E97" s="40" t="s">
        <v>1970</v>
      </c>
    </row>
    <row r="98" spans="1:5" ht="51">
      <c r="A98" t="s">
        <v>58</v>
      </c>
      <c r="E98" s="39" t="s">
        <v>1971</v>
      </c>
    </row>
    <row r="99" spans="1:16" ht="12.75">
      <c r="A99" t="s">
        <v>49</v>
      </c>
      <c s="34" t="s">
        <v>243</v>
      </c>
      <c s="34" t="s">
        <v>189</v>
      </c>
      <c s="35" t="s">
        <v>5</v>
      </c>
      <c s="6" t="s">
        <v>190</v>
      </c>
      <c s="36" t="s">
        <v>78</v>
      </c>
      <c s="37">
        <v>20</v>
      </c>
      <c s="36">
        <v>0</v>
      </c>
      <c s="36">
        <f>ROUND(G99*H99,6)</f>
      </c>
      <c r="L99" s="38">
        <v>0</v>
      </c>
      <c s="32">
        <f>ROUND(ROUND(L99,2)*ROUND(G99,3),2)</f>
      </c>
      <c s="36" t="s">
        <v>399</v>
      </c>
      <c>
        <f>(M99*21)/100</f>
      </c>
      <c t="s">
        <v>27</v>
      </c>
    </row>
    <row r="100" spans="1:5" ht="12.75">
      <c r="A100" s="35" t="s">
        <v>55</v>
      </c>
      <c r="E100" s="39" t="s">
        <v>1972</v>
      </c>
    </row>
    <row r="101" spans="1:5" ht="38.25">
      <c r="A101" s="35" t="s">
        <v>56</v>
      </c>
      <c r="E101" s="40" t="s">
        <v>795</v>
      </c>
    </row>
    <row r="102" spans="1:5" ht="51">
      <c r="A102" t="s">
        <v>58</v>
      </c>
      <c r="E102" s="39" t="s">
        <v>1971</v>
      </c>
    </row>
    <row r="103" spans="1:16" ht="12.75">
      <c r="A103" t="s">
        <v>49</v>
      </c>
      <c s="34" t="s">
        <v>247</v>
      </c>
      <c s="34" t="s">
        <v>193</v>
      </c>
      <c s="35" t="s">
        <v>5</v>
      </c>
      <c s="6" t="s">
        <v>194</v>
      </c>
      <c s="36" t="s">
        <v>78</v>
      </c>
      <c s="37">
        <v>90</v>
      </c>
      <c s="36">
        <v>0</v>
      </c>
      <c s="36">
        <f>ROUND(G103*H103,6)</f>
      </c>
      <c r="L103" s="38">
        <v>0</v>
      </c>
      <c s="32">
        <f>ROUND(ROUND(L103,2)*ROUND(G103,3),2)</f>
      </c>
      <c s="36" t="s">
        <v>399</v>
      </c>
      <c>
        <f>(M103*21)/100</f>
      </c>
      <c t="s">
        <v>27</v>
      </c>
    </row>
    <row r="104" spans="1:5" ht="12.75">
      <c r="A104" s="35" t="s">
        <v>55</v>
      </c>
      <c r="E104" s="39" t="s">
        <v>5</v>
      </c>
    </row>
    <row r="105" spans="1:5" ht="38.25">
      <c r="A105" s="35" t="s">
        <v>56</v>
      </c>
      <c r="E105" s="40" t="s">
        <v>1973</v>
      </c>
    </row>
    <row r="106" spans="1:5" ht="76.5">
      <c r="A106" t="s">
        <v>58</v>
      </c>
      <c r="E106" s="39" t="s">
        <v>1974</v>
      </c>
    </row>
    <row r="107" spans="1:16" ht="25.5">
      <c r="A107" t="s">
        <v>49</v>
      </c>
      <c s="34" t="s">
        <v>252</v>
      </c>
      <c s="34" t="s">
        <v>1975</v>
      </c>
      <c s="35" t="s">
        <v>5</v>
      </c>
      <c s="6" t="s">
        <v>1976</v>
      </c>
      <c s="36" t="s">
        <v>78</v>
      </c>
      <c s="37">
        <v>90</v>
      </c>
      <c s="36">
        <v>0</v>
      </c>
      <c s="36">
        <f>ROUND(G107*H107,6)</f>
      </c>
      <c r="L107" s="38">
        <v>0</v>
      </c>
      <c s="32">
        <f>ROUND(ROUND(L107,2)*ROUND(G107,3),2)</f>
      </c>
      <c s="36" t="s">
        <v>399</v>
      </c>
      <c>
        <f>(M107*21)/100</f>
      </c>
      <c t="s">
        <v>27</v>
      </c>
    </row>
    <row r="108" spans="1:5" ht="12.75">
      <c r="A108" s="35" t="s">
        <v>55</v>
      </c>
      <c r="E108" s="39" t="s">
        <v>5</v>
      </c>
    </row>
    <row r="109" spans="1:5" ht="38.25">
      <c r="A109" s="35" t="s">
        <v>56</v>
      </c>
      <c r="E109" s="40" t="s">
        <v>1977</v>
      </c>
    </row>
    <row r="110" spans="1:5" ht="63.75">
      <c r="A110" t="s">
        <v>58</v>
      </c>
      <c r="E110" s="39" t="s">
        <v>1978</v>
      </c>
    </row>
    <row r="111" spans="1:16" ht="25.5">
      <c r="A111" t="s">
        <v>49</v>
      </c>
      <c s="34" t="s">
        <v>256</v>
      </c>
      <c s="34" t="s">
        <v>1081</v>
      </c>
      <c s="35" t="s">
        <v>5</v>
      </c>
      <c s="6" t="s">
        <v>1082</v>
      </c>
      <c s="36" t="s">
        <v>78</v>
      </c>
      <c s="37">
        <v>15</v>
      </c>
      <c s="36">
        <v>0</v>
      </c>
      <c s="36">
        <f>ROUND(G111*H111,6)</f>
      </c>
      <c r="L111" s="38">
        <v>0</v>
      </c>
      <c s="32">
        <f>ROUND(ROUND(L111,2)*ROUND(G111,3),2)</f>
      </c>
      <c s="36" t="s">
        <v>399</v>
      </c>
      <c>
        <f>(M111*21)/100</f>
      </c>
      <c t="s">
        <v>27</v>
      </c>
    </row>
    <row r="112" spans="1:5" ht="12.75">
      <c r="A112" s="35" t="s">
        <v>55</v>
      </c>
      <c r="E112" s="39" t="s">
        <v>5</v>
      </c>
    </row>
    <row r="113" spans="1:5" ht="38.25">
      <c r="A113" s="35" t="s">
        <v>56</v>
      </c>
      <c r="E113" s="40" t="s">
        <v>1979</v>
      </c>
    </row>
    <row r="114" spans="1:5" ht="25.5">
      <c r="A114" t="s">
        <v>58</v>
      </c>
      <c r="E114" s="39" t="s">
        <v>1980</v>
      </c>
    </row>
    <row r="115" spans="1:16" ht="25.5">
      <c r="A115" t="s">
        <v>49</v>
      </c>
      <c s="34" t="s">
        <v>261</v>
      </c>
      <c s="34" t="s">
        <v>1125</v>
      </c>
      <c s="35" t="s">
        <v>5</v>
      </c>
      <c s="6" t="s">
        <v>1126</v>
      </c>
      <c s="36" t="s">
        <v>126</v>
      </c>
      <c s="37">
        <v>4</v>
      </c>
      <c s="36">
        <v>0</v>
      </c>
      <c s="36">
        <f>ROUND(G115*H115,6)</f>
      </c>
      <c r="L115" s="38">
        <v>0</v>
      </c>
      <c s="32">
        <f>ROUND(ROUND(L115,2)*ROUND(G115,3),2)</f>
      </c>
      <c s="36" t="s">
        <v>399</v>
      </c>
      <c>
        <f>(M115*21)/100</f>
      </c>
      <c t="s">
        <v>27</v>
      </c>
    </row>
    <row r="116" spans="1:5" ht="12.75">
      <c r="A116" s="35" t="s">
        <v>55</v>
      </c>
      <c r="E116" s="39" t="s">
        <v>5</v>
      </c>
    </row>
    <row r="117" spans="1:5" ht="38.25">
      <c r="A117" s="35" t="s">
        <v>56</v>
      </c>
      <c r="E117" s="40" t="s">
        <v>559</v>
      </c>
    </row>
    <row r="118" spans="1:5" ht="38.25">
      <c r="A118" t="s">
        <v>58</v>
      </c>
      <c r="E118" s="39" t="s">
        <v>1981</v>
      </c>
    </row>
    <row r="119" spans="1:16" ht="12.75">
      <c r="A119" t="s">
        <v>49</v>
      </c>
      <c s="34" t="s">
        <v>266</v>
      </c>
      <c s="34" t="s">
        <v>1872</v>
      </c>
      <c s="35" t="s">
        <v>5</v>
      </c>
      <c s="6" t="s">
        <v>1873</v>
      </c>
      <c s="36" t="s">
        <v>78</v>
      </c>
      <c s="37">
        <v>72</v>
      </c>
      <c s="36">
        <v>0</v>
      </c>
      <c s="36">
        <f>ROUND(G119*H119,6)</f>
      </c>
      <c r="L119" s="38">
        <v>0</v>
      </c>
      <c s="32">
        <f>ROUND(ROUND(L119,2)*ROUND(G119,3),2)</f>
      </c>
      <c s="36" t="s">
        <v>399</v>
      </c>
      <c>
        <f>(M119*21)/100</f>
      </c>
      <c t="s">
        <v>27</v>
      </c>
    </row>
    <row r="120" spans="1:5" ht="12.75">
      <c r="A120" s="35" t="s">
        <v>55</v>
      </c>
      <c r="E120" s="39" t="s">
        <v>5</v>
      </c>
    </row>
    <row r="121" spans="1:5" ht="38.25">
      <c r="A121" s="35" t="s">
        <v>56</v>
      </c>
      <c r="E121" s="40" t="s">
        <v>1982</v>
      </c>
    </row>
    <row r="122" spans="1:5" ht="51">
      <c r="A122" t="s">
        <v>58</v>
      </c>
      <c r="E122" s="39" t="s">
        <v>1983</v>
      </c>
    </row>
    <row r="123" spans="1:16" ht="12.75">
      <c r="A123" t="s">
        <v>49</v>
      </c>
      <c s="34" t="s">
        <v>270</v>
      </c>
      <c s="34" t="s">
        <v>1875</v>
      </c>
      <c s="35" t="s">
        <v>5</v>
      </c>
      <c s="6" t="s">
        <v>1876</v>
      </c>
      <c s="36" t="s">
        <v>126</v>
      </c>
      <c s="37">
        <v>1</v>
      </c>
      <c s="36">
        <v>0</v>
      </c>
      <c s="36">
        <f>ROUND(G123*H123,6)</f>
      </c>
      <c r="L123" s="38">
        <v>0</v>
      </c>
      <c s="32">
        <f>ROUND(ROUND(L123,2)*ROUND(G123,3),2)</f>
      </c>
      <c s="36" t="s">
        <v>399</v>
      </c>
      <c>
        <f>(M123*21)/100</f>
      </c>
      <c t="s">
        <v>27</v>
      </c>
    </row>
    <row r="124" spans="1:5" ht="12.75">
      <c r="A124" s="35" t="s">
        <v>55</v>
      </c>
      <c r="E124" s="39" t="s">
        <v>5</v>
      </c>
    </row>
    <row r="125" spans="1:5" ht="38.25">
      <c r="A125" s="35" t="s">
        <v>56</v>
      </c>
      <c r="E125" s="40" t="s">
        <v>577</v>
      </c>
    </row>
    <row r="126" spans="1:5" ht="25.5">
      <c r="A126" t="s">
        <v>58</v>
      </c>
      <c r="E126" s="39" t="s">
        <v>1984</v>
      </c>
    </row>
    <row r="127" spans="1:16" ht="12.75">
      <c r="A127" t="s">
        <v>49</v>
      </c>
      <c s="34" t="s">
        <v>275</v>
      </c>
      <c s="34" t="s">
        <v>1985</v>
      </c>
      <c s="35" t="s">
        <v>5</v>
      </c>
      <c s="6" t="s">
        <v>1986</v>
      </c>
      <c s="36" t="s">
        <v>78</v>
      </c>
      <c s="37">
        <v>110</v>
      </c>
      <c s="36">
        <v>0</v>
      </c>
      <c s="36">
        <f>ROUND(G127*H127,6)</f>
      </c>
      <c r="L127" s="38">
        <v>0</v>
      </c>
      <c s="32">
        <f>ROUND(ROUND(L127,2)*ROUND(G127,3),2)</f>
      </c>
      <c s="36" t="s">
        <v>399</v>
      </c>
      <c>
        <f>(M127*21)/100</f>
      </c>
      <c t="s">
        <v>27</v>
      </c>
    </row>
    <row r="128" spans="1:5" ht="12.75">
      <c r="A128" s="35" t="s">
        <v>55</v>
      </c>
      <c r="E128" s="39" t="s">
        <v>5</v>
      </c>
    </row>
    <row r="129" spans="1:5" ht="38.25">
      <c r="A129" s="35" t="s">
        <v>56</v>
      </c>
      <c r="E129" s="40" t="s">
        <v>1987</v>
      </c>
    </row>
    <row r="130" spans="1:5" ht="38.25">
      <c r="A130" t="s">
        <v>58</v>
      </c>
      <c r="E130" s="39" t="s">
        <v>1988</v>
      </c>
    </row>
    <row r="131" spans="1:16" ht="12.75">
      <c r="A131" t="s">
        <v>49</v>
      </c>
      <c s="34" t="s">
        <v>281</v>
      </c>
      <c s="34" t="s">
        <v>1989</v>
      </c>
      <c s="35" t="s">
        <v>5</v>
      </c>
      <c s="6" t="s">
        <v>1990</v>
      </c>
      <c s="36" t="s">
        <v>78</v>
      </c>
      <c s="37">
        <v>85</v>
      </c>
      <c s="36">
        <v>0</v>
      </c>
      <c s="36">
        <f>ROUND(G131*H131,6)</f>
      </c>
      <c r="L131" s="38">
        <v>0</v>
      </c>
      <c s="32">
        <f>ROUND(ROUND(L131,2)*ROUND(G131,3),2)</f>
      </c>
      <c s="36" t="s">
        <v>399</v>
      </c>
      <c>
        <f>(M131*21)/100</f>
      </c>
      <c t="s">
        <v>27</v>
      </c>
    </row>
    <row r="132" spans="1:5" ht="12.75">
      <c r="A132" s="35" t="s">
        <v>55</v>
      </c>
      <c r="E132" s="39" t="s">
        <v>5</v>
      </c>
    </row>
    <row r="133" spans="1:5" ht="38.25">
      <c r="A133" s="35" t="s">
        <v>56</v>
      </c>
      <c r="E133" s="40" t="s">
        <v>1991</v>
      </c>
    </row>
    <row r="134" spans="1:5" ht="38.25">
      <c r="A134" t="s">
        <v>58</v>
      </c>
      <c r="E134" s="39" t="s">
        <v>1988</v>
      </c>
    </row>
    <row r="135" spans="1:16" ht="25.5">
      <c r="A135" t="s">
        <v>49</v>
      </c>
      <c s="34" t="s">
        <v>286</v>
      </c>
      <c s="34" t="s">
        <v>1992</v>
      </c>
      <c s="35" t="s">
        <v>5</v>
      </c>
      <c s="6" t="s">
        <v>1993</v>
      </c>
      <c s="36" t="s">
        <v>126</v>
      </c>
      <c s="37">
        <v>8</v>
      </c>
      <c s="36">
        <v>0</v>
      </c>
      <c s="36">
        <f>ROUND(G135*H135,6)</f>
      </c>
      <c r="L135" s="38">
        <v>0</v>
      </c>
      <c s="32">
        <f>ROUND(ROUND(L135,2)*ROUND(G135,3),2)</f>
      </c>
      <c s="36" t="s">
        <v>399</v>
      </c>
      <c>
        <f>(M135*21)/100</f>
      </c>
      <c t="s">
        <v>27</v>
      </c>
    </row>
    <row r="136" spans="1:5" ht="12.75">
      <c r="A136" s="35" t="s">
        <v>55</v>
      </c>
      <c r="E136" s="39" t="s">
        <v>5</v>
      </c>
    </row>
    <row r="137" spans="1:5" ht="38.25">
      <c r="A137" s="35" t="s">
        <v>56</v>
      </c>
      <c r="E137" s="40" t="s">
        <v>534</v>
      </c>
    </row>
    <row r="138" spans="1:5" ht="38.25">
      <c r="A138" t="s">
        <v>58</v>
      </c>
      <c r="E138" s="39" t="s">
        <v>1994</v>
      </c>
    </row>
    <row r="139" spans="1:16" ht="25.5">
      <c r="A139" t="s">
        <v>49</v>
      </c>
      <c s="34" t="s">
        <v>291</v>
      </c>
      <c s="34" t="s">
        <v>1995</v>
      </c>
      <c s="35" t="s">
        <v>5</v>
      </c>
      <c s="6" t="s">
        <v>1996</v>
      </c>
      <c s="36" t="s">
        <v>126</v>
      </c>
      <c s="37">
        <v>4</v>
      </c>
      <c s="36">
        <v>0</v>
      </c>
      <c s="36">
        <f>ROUND(G139*H139,6)</f>
      </c>
      <c r="L139" s="38">
        <v>0</v>
      </c>
      <c s="32">
        <f>ROUND(ROUND(L139,2)*ROUND(G139,3),2)</f>
      </c>
      <c s="36" t="s">
        <v>399</v>
      </c>
      <c>
        <f>(M139*21)/100</f>
      </c>
      <c t="s">
        <v>27</v>
      </c>
    </row>
    <row r="140" spans="1:5" ht="12.75">
      <c r="A140" s="35" t="s">
        <v>55</v>
      </c>
      <c r="E140" s="39" t="s">
        <v>5</v>
      </c>
    </row>
    <row r="141" spans="1:5" ht="38.25">
      <c r="A141" s="35" t="s">
        <v>56</v>
      </c>
      <c r="E141" s="40" t="s">
        <v>559</v>
      </c>
    </row>
    <row r="142" spans="1:5" ht="38.25">
      <c r="A142" t="s">
        <v>58</v>
      </c>
      <c r="E142" s="39" t="s">
        <v>1994</v>
      </c>
    </row>
    <row r="143" spans="1:16" ht="12.75">
      <c r="A143" t="s">
        <v>49</v>
      </c>
      <c s="34" t="s">
        <v>294</v>
      </c>
      <c s="34" t="s">
        <v>1997</v>
      </c>
      <c s="35" t="s">
        <v>5</v>
      </c>
      <c s="6" t="s">
        <v>1998</v>
      </c>
      <c s="36" t="s">
        <v>126</v>
      </c>
      <c s="37">
        <v>1</v>
      </c>
      <c s="36">
        <v>0</v>
      </c>
      <c s="36">
        <f>ROUND(G143*H143,6)</f>
      </c>
      <c r="L143" s="38">
        <v>0</v>
      </c>
      <c s="32">
        <f>ROUND(ROUND(L143,2)*ROUND(G143,3),2)</f>
      </c>
      <c s="36" t="s">
        <v>399</v>
      </c>
      <c>
        <f>(M143*21)/100</f>
      </c>
      <c t="s">
        <v>27</v>
      </c>
    </row>
    <row r="144" spans="1:5" ht="12.75">
      <c r="A144" s="35" t="s">
        <v>55</v>
      </c>
      <c r="E144" s="39" t="s">
        <v>5</v>
      </c>
    </row>
    <row r="145" spans="1:5" ht="38.25">
      <c r="A145" s="35" t="s">
        <v>56</v>
      </c>
      <c r="E145" s="40" t="s">
        <v>577</v>
      </c>
    </row>
    <row r="146" spans="1:5" ht="38.25">
      <c r="A146" t="s">
        <v>58</v>
      </c>
      <c r="E146" s="39" t="s">
        <v>1999</v>
      </c>
    </row>
    <row r="147" spans="1:16" ht="12.75">
      <c r="A147" t="s">
        <v>49</v>
      </c>
      <c s="34" t="s">
        <v>298</v>
      </c>
      <c s="34" t="s">
        <v>2000</v>
      </c>
      <c s="35" t="s">
        <v>5</v>
      </c>
      <c s="6" t="s">
        <v>2001</v>
      </c>
      <c s="36" t="s">
        <v>126</v>
      </c>
      <c s="37">
        <v>1</v>
      </c>
      <c s="36">
        <v>0</v>
      </c>
      <c s="36">
        <f>ROUND(G147*H147,6)</f>
      </c>
      <c r="L147" s="38">
        <v>0</v>
      </c>
      <c s="32">
        <f>ROUND(ROUND(L147,2)*ROUND(G147,3),2)</f>
      </c>
      <c s="36" t="s">
        <v>399</v>
      </c>
      <c>
        <f>(M147*21)/100</f>
      </c>
      <c t="s">
        <v>27</v>
      </c>
    </row>
    <row r="148" spans="1:5" ht="12.75">
      <c r="A148" s="35" t="s">
        <v>55</v>
      </c>
      <c r="E148" s="39" t="s">
        <v>5</v>
      </c>
    </row>
    <row r="149" spans="1:5" ht="38.25">
      <c r="A149" s="35" t="s">
        <v>56</v>
      </c>
      <c r="E149" s="40" t="s">
        <v>577</v>
      </c>
    </row>
    <row r="150" spans="1:5" ht="63.75">
      <c r="A150" t="s">
        <v>58</v>
      </c>
      <c r="E150" s="39" t="s">
        <v>2002</v>
      </c>
    </row>
    <row r="151" spans="1:16" ht="25.5">
      <c r="A151" t="s">
        <v>49</v>
      </c>
      <c s="34" t="s">
        <v>303</v>
      </c>
      <c s="34" t="s">
        <v>2003</v>
      </c>
      <c s="35" t="s">
        <v>5</v>
      </c>
      <c s="6" t="s">
        <v>2004</v>
      </c>
      <c s="36" t="s">
        <v>126</v>
      </c>
      <c s="37">
        <v>1</v>
      </c>
      <c s="36">
        <v>0</v>
      </c>
      <c s="36">
        <f>ROUND(G151*H151,6)</f>
      </c>
      <c r="L151" s="38">
        <v>0</v>
      </c>
      <c s="32">
        <f>ROUND(ROUND(L151,2)*ROUND(G151,3),2)</f>
      </c>
      <c s="36" t="s">
        <v>399</v>
      </c>
      <c>
        <f>(M151*21)/100</f>
      </c>
      <c t="s">
        <v>27</v>
      </c>
    </row>
    <row r="152" spans="1:5" ht="12.75">
      <c r="A152" s="35" t="s">
        <v>55</v>
      </c>
      <c r="E152" s="39" t="s">
        <v>5</v>
      </c>
    </row>
    <row r="153" spans="1:5" ht="38.25">
      <c r="A153" s="35" t="s">
        <v>56</v>
      </c>
      <c r="E153" s="40" t="s">
        <v>577</v>
      </c>
    </row>
    <row r="154" spans="1:5" ht="63.75">
      <c r="A154" t="s">
        <v>58</v>
      </c>
      <c r="E154" s="39" t="s">
        <v>2005</v>
      </c>
    </row>
    <row r="155" spans="1:16" ht="25.5">
      <c r="A155" t="s">
        <v>49</v>
      </c>
      <c s="34" t="s">
        <v>307</v>
      </c>
      <c s="34" t="s">
        <v>2006</v>
      </c>
      <c s="35" t="s">
        <v>5</v>
      </c>
      <c s="6" t="s">
        <v>2007</v>
      </c>
      <c s="36" t="s">
        <v>126</v>
      </c>
      <c s="37">
        <v>1</v>
      </c>
      <c s="36">
        <v>0</v>
      </c>
      <c s="36">
        <f>ROUND(G155*H155,6)</f>
      </c>
      <c r="L155" s="38">
        <v>0</v>
      </c>
      <c s="32">
        <f>ROUND(ROUND(L155,2)*ROUND(G155,3),2)</f>
      </c>
      <c s="36" t="s">
        <v>399</v>
      </c>
      <c>
        <f>(M155*21)/100</f>
      </c>
      <c t="s">
        <v>27</v>
      </c>
    </row>
    <row r="156" spans="1:5" ht="12.75">
      <c r="A156" s="35" t="s">
        <v>55</v>
      </c>
      <c r="E156" s="39" t="s">
        <v>5</v>
      </c>
    </row>
    <row r="157" spans="1:5" ht="38.25">
      <c r="A157" s="35" t="s">
        <v>56</v>
      </c>
      <c r="E157" s="40" t="s">
        <v>577</v>
      </c>
    </row>
    <row r="158" spans="1:5" ht="38.25">
      <c r="A158" t="s">
        <v>58</v>
      </c>
      <c r="E158" s="39" t="s">
        <v>2008</v>
      </c>
    </row>
    <row r="159" spans="1:16" ht="25.5">
      <c r="A159" t="s">
        <v>49</v>
      </c>
      <c s="34" t="s">
        <v>310</v>
      </c>
      <c s="34" t="s">
        <v>2009</v>
      </c>
      <c s="35" t="s">
        <v>5</v>
      </c>
      <c s="6" t="s">
        <v>2010</v>
      </c>
      <c s="36" t="s">
        <v>126</v>
      </c>
      <c s="37">
        <v>4</v>
      </c>
      <c s="36">
        <v>0</v>
      </c>
      <c s="36">
        <f>ROUND(G159*H159,6)</f>
      </c>
      <c r="L159" s="38">
        <v>0</v>
      </c>
      <c s="32">
        <f>ROUND(ROUND(L159,2)*ROUND(G159,3),2)</f>
      </c>
      <c s="36" t="s">
        <v>399</v>
      </c>
      <c>
        <f>(M159*21)/100</f>
      </c>
      <c t="s">
        <v>27</v>
      </c>
    </row>
    <row r="160" spans="1:5" ht="12.75">
      <c r="A160" s="35" t="s">
        <v>55</v>
      </c>
      <c r="E160" s="39" t="s">
        <v>5</v>
      </c>
    </row>
    <row r="161" spans="1:5" ht="38.25">
      <c r="A161" s="35" t="s">
        <v>56</v>
      </c>
      <c r="E161" s="40" t="s">
        <v>559</v>
      </c>
    </row>
    <row r="162" spans="1:5" ht="38.25">
      <c r="A162" t="s">
        <v>58</v>
      </c>
      <c r="E162" s="39" t="s">
        <v>2008</v>
      </c>
    </row>
    <row r="163" spans="1:16" ht="12.75">
      <c r="A163" t="s">
        <v>49</v>
      </c>
      <c s="34" t="s">
        <v>313</v>
      </c>
      <c s="34" t="s">
        <v>2011</v>
      </c>
      <c s="35" t="s">
        <v>5</v>
      </c>
      <c s="6" t="s">
        <v>2012</v>
      </c>
      <c s="36" t="s">
        <v>126</v>
      </c>
      <c s="37">
        <v>1</v>
      </c>
      <c s="36">
        <v>0</v>
      </c>
      <c s="36">
        <f>ROUND(G163*H163,6)</f>
      </c>
      <c r="L163" s="38">
        <v>0</v>
      </c>
      <c s="32">
        <f>ROUND(ROUND(L163,2)*ROUND(G163,3),2)</f>
      </c>
      <c s="36" t="s">
        <v>399</v>
      </c>
      <c>
        <f>(M163*21)/100</f>
      </c>
      <c t="s">
        <v>27</v>
      </c>
    </row>
    <row r="164" spans="1:5" ht="12.75">
      <c r="A164" s="35" t="s">
        <v>55</v>
      </c>
      <c r="E164" s="39" t="s">
        <v>5</v>
      </c>
    </row>
    <row r="165" spans="1:5" ht="38.25">
      <c r="A165" s="35" t="s">
        <v>56</v>
      </c>
      <c r="E165" s="40" t="s">
        <v>577</v>
      </c>
    </row>
    <row r="166" spans="1:5" ht="38.25">
      <c r="A166" t="s">
        <v>58</v>
      </c>
      <c r="E166" s="39" t="s">
        <v>2013</v>
      </c>
    </row>
    <row r="167" spans="1:16" ht="12.75">
      <c r="A167" t="s">
        <v>49</v>
      </c>
      <c s="34" t="s">
        <v>316</v>
      </c>
      <c s="34" t="s">
        <v>2014</v>
      </c>
      <c s="35" t="s">
        <v>5</v>
      </c>
      <c s="6" t="s">
        <v>2015</v>
      </c>
      <c s="36" t="s">
        <v>126</v>
      </c>
      <c s="37">
        <v>4</v>
      </c>
      <c s="36">
        <v>0</v>
      </c>
      <c s="36">
        <f>ROUND(G167*H167,6)</f>
      </c>
      <c r="L167" s="38">
        <v>0</v>
      </c>
      <c s="32">
        <f>ROUND(ROUND(L167,2)*ROUND(G167,3),2)</f>
      </c>
      <c s="36" t="s">
        <v>399</v>
      </c>
      <c>
        <f>(M167*21)/100</f>
      </c>
      <c t="s">
        <v>27</v>
      </c>
    </row>
    <row r="168" spans="1:5" ht="12.75">
      <c r="A168" s="35" t="s">
        <v>55</v>
      </c>
      <c r="E168" s="39" t="s">
        <v>5</v>
      </c>
    </row>
    <row r="169" spans="1:5" ht="38.25">
      <c r="A169" s="35" t="s">
        <v>56</v>
      </c>
      <c r="E169" s="40" t="s">
        <v>559</v>
      </c>
    </row>
    <row r="170" spans="1:5" ht="38.25">
      <c r="A170" t="s">
        <v>58</v>
      </c>
      <c r="E170" s="39" t="s">
        <v>2013</v>
      </c>
    </row>
    <row r="171" spans="1:16" ht="12.75">
      <c r="A171" t="s">
        <v>49</v>
      </c>
      <c s="34" t="s">
        <v>321</v>
      </c>
      <c s="34" t="s">
        <v>2016</v>
      </c>
      <c s="35" t="s">
        <v>5</v>
      </c>
      <c s="6" t="s">
        <v>2017</v>
      </c>
      <c s="36" t="s">
        <v>126</v>
      </c>
      <c s="37">
        <v>1</v>
      </c>
      <c s="36">
        <v>0</v>
      </c>
      <c s="36">
        <f>ROUND(G171*H171,6)</f>
      </c>
      <c r="L171" s="38">
        <v>0</v>
      </c>
      <c s="32">
        <f>ROUND(ROUND(L171,2)*ROUND(G171,3),2)</f>
      </c>
      <c s="36" t="s">
        <v>399</v>
      </c>
      <c>
        <f>(M171*21)/100</f>
      </c>
      <c t="s">
        <v>27</v>
      </c>
    </row>
    <row r="172" spans="1:5" ht="12.75">
      <c r="A172" s="35" t="s">
        <v>55</v>
      </c>
      <c r="E172" s="39" t="s">
        <v>5</v>
      </c>
    </row>
    <row r="173" spans="1:5" ht="38.25">
      <c r="A173" s="35" t="s">
        <v>56</v>
      </c>
      <c r="E173" s="40" t="s">
        <v>577</v>
      </c>
    </row>
    <row r="174" spans="1:5" ht="63.75">
      <c r="A174" t="s">
        <v>58</v>
      </c>
      <c r="E174" s="39" t="s">
        <v>2002</v>
      </c>
    </row>
    <row r="175" spans="1:16" ht="12.75">
      <c r="A175" t="s">
        <v>49</v>
      </c>
      <c s="34" t="s">
        <v>327</v>
      </c>
      <c s="34" t="s">
        <v>2018</v>
      </c>
      <c s="35" t="s">
        <v>5</v>
      </c>
      <c s="6" t="s">
        <v>2019</v>
      </c>
      <c s="36" t="s">
        <v>126</v>
      </c>
      <c s="37">
        <v>1</v>
      </c>
      <c s="36">
        <v>0</v>
      </c>
      <c s="36">
        <f>ROUND(G175*H175,6)</f>
      </c>
      <c r="L175" s="38">
        <v>0</v>
      </c>
      <c s="32">
        <f>ROUND(ROUND(L175,2)*ROUND(G175,3),2)</f>
      </c>
      <c s="36" t="s">
        <v>399</v>
      </c>
      <c>
        <f>(M175*21)/100</f>
      </c>
      <c t="s">
        <v>27</v>
      </c>
    </row>
    <row r="176" spans="1:5" ht="12.75">
      <c r="A176" s="35" t="s">
        <v>55</v>
      </c>
      <c r="E176" s="39" t="s">
        <v>5</v>
      </c>
    </row>
    <row r="177" spans="1:5" ht="38.25">
      <c r="A177" s="35" t="s">
        <v>56</v>
      </c>
      <c r="E177" s="40" t="s">
        <v>577</v>
      </c>
    </row>
    <row r="178" spans="1:5" ht="63.75">
      <c r="A178" t="s">
        <v>58</v>
      </c>
      <c r="E178" s="39" t="s">
        <v>2002</v>
      </c>
    </row>
    <row r="179" spans="1:16" ht="25.5">
      <c r="A179" t="s">
        <v>49</v>
      </c>
      <c s="34" t="s">
        <v>330</v>
      </c>
      <c s="34" t="s">
        <v>2020</v>
      </c>
      <c s="35" t="s">
        <v>5</v>
      </c>
      <c s="6" t="s">
        <v>2021</v>
      </c>
      <c s="36" t="s">
        <v>126</v>
      </c>
      <c s="37">
        <v>1</v>
      </c>
      <c s="36">
        <v>0</v>
      </c>
      <c s="36">
        <f>ROUND(G179*H179,6)</f>
      </c>
      <c r="L179" s="38">
        <v>0</v>
      </c>
      <c s="32">
        <f>ROUND(ROUND(L179,2)*ROUND(G179,3),2)</f>
      </c>
      <c s="36" t="s">
        <v>399</v>
      </c>
      <c>
        <f>(M179*21)/100</f>
      </c>
      <c t="s">
        <v>27</v>
      </c>
    </row>
    <row r="180" spans="1:5" ht="12.75">
      <c r="A180" s="35" t="s">
        <v>55</v>
      </c>
      <c r="E180" s="39" t="s">
        <v>5</v>
      </c>
    </row>
    <row r="181" spans="1:5" ht="38.25">
      <c r="A181" s="35" t="s">
        <v>56</v>
      </c>
      <c r="E181" s="40" t="s">
        <v>577</v>
      </c>
    </row>
    <row r="182" spans="1:5" ht="76.5">
      <c r="A182" t="s">
        <v>58</v>
      </c>
      <c r="E182" s="39" t="s">
        <v>2022</v>
      </c>
    </row>
    <row r="183" spans="1:16" ht="12.75">
      <c r="A183" t="s">
        <v>49</v>
      </c>
      <c s="34" t="s">
        <v>336</v>
      </c>
      <c s="34" t="s">
        <v>2023</v>
      </c>
      <c s="35" t="s">
        <v>5</v>
      </c>
      <c s="6" t="s">
        <v>2024</v>
      </c>
      <c s="36" t="s">
        <v>126</v>
      </c>
      <c s="37">
        <v>13</v>
      </c>
      <c s="36">
        <v>0</v>
      </c>
      <c s="36">
        <f>ROUND(G183*H183,6)</f>
      </c>
      <c r="L183" s="38">
        <v>0</v>
      </c>
      <c s="32">
        <f>ROUND(ROUND(L183,2)*ROUND(G183,3),2)</f>
      </c>
      <c s="36" t="s">
        <v>399</v>
      </c>
      <c>
        <f>(M183*21)/100</f>
      </c>
      <c t="s">
        <v>27</v>
      </c>
    </row>
    <row r="184" spans="1:5" ht="12.75">
      <c r="A184" s="35" t="s">
        <v>55</v>
      </c>
      <c r="E184" s="39" t="s">
        <v>5</v>
      </c>
    </row>
    <row r="185" spans="1:5" ht="38.25">
      <c r="A185" s="35" t="s">
        <v>56</v>
      </c>
      <c r="E185" s="40" t="s">
        <v>2025</v>
      </c>
    </row>
    <row r="186" spans="1:5" ht="38.25">
      <c r="A186" t="s">
        <v>58</v>
      </c>
      <c r="E186" s="39" t="s">
        <v>2026</v>
      </c>
    </row>
    <row r="187" spans="1:16" ht="12.75">
      <c r="A187" t="s">
        <v>49</v>
      </c>
      <c s="34" t="s">
        <v>339</v>
      </c>
      <c s="34" t="s">
        <v>2027</v>
      </c>
      <c s="35" t="s">
        <v>5</v>
      </c>
      <c s="6" t="s">
        <v>2028</v>
      </c>
      <c s="36" t="s">
        <v>126</v>
      </c>
      <c s="37">
        <v>1</v>
      </c>
      <c s="36">
        <v>0</v>
      </c>
      <c s="36">
        <f>ROUND(G187*H187,6)</f>
      </c>
      <c r="L187" s="38">
        <v>0</v>
      </c>
      <c s="32">
        <f>ROUND(ROUND(L187,2)*ROUND(G187,3),2)</f>
      </c>
      <c s="36" t="s">
        <v>399</v>
      </c>
      <c>
        <f>(M187*21)/100</f>
      </c>
      <c t="s">
        <v>27</v>
      </c>
    </row>
    <row r="188" spans="1:5" ht="12.75">
      <c r="A188" s="35" t="s">
        <v>55</v>
      </c>
      <c r="E188" s="39" t="s">
        <v>5</v>
      </c>
    </row>
    <row r="189" spans="1:5" ht="38.25">
      <c r="A189" s="35" t="s">
        <v>56</v>
      </c>
      <c r="E189" s="40" t="s">
        <v>577</v>
      </c>
    </row>
    <row r="190" spans="1:5" ht="38.25">
      <c r="A190" t="s">
        <v>58</v>
      </c>
      <c r="E190" s="39" t="s">
        <v>2029</v>
      </c>
    </row>
    <row r="191" spans="1:13" ht="12.75">
      <c r="A191" t="s">
        <v>46</v>
      </c>
      <c r="C191" s="31" t="s">
        <v>91</v>
      </c>
      <c r="E191" s="33" t="s">
        <v>457</v>
      </c>
      <c r="J191" s="32">
        <f>0</f>
      </c>
      <c s="32">
        <f>0</f>
      </c>
      <c s="32">
        <f>0+L192+L196</f>
      </c>
      <c s="32">
        <f>0+M192+M196</f>
      </c>
    </row>
    <row r="192" spans="1:16" ht="12.75">
      <c r="A192" t="s">
        <v>49</v>
      </c>
      <c s="34" t="s">
        <v>343</v>
      </c>
      <c s="34" t="s">
        <v>739</v>
      </c>
      <c s="35" t="s">
        <v>5</v>
      </c>
      <c s="6" t="s">
        <v>740</v>
      </c>
      <c s="36" t="s">
        <v>78</v>
      </c>
      <c s="37">
        <v>13</v>
      </c>
      <c s="36">
        <v>0</v>
      </c>
      <c s="36">
        <f>ROUND(G192*H192,6)</f>
      </c>
      <c r="L192" s="38">
        <v>0</v>
      </c>
      <c s="32">
        <f>ROUND(ROUND(L192,2)*ROUND(G192,3),2)</f>
      </c>
      <c s="36" t="s">
        <v>399</v>
      </c>
      <c>
        <f>(M192*21)/100</f>
      </c>
      <c t="s">
        <v>27</v>
      </c>
    </row>
    <row r="193" spans="1:5" ht="12.75">
      <c r="A193" s="35" t="s">
        <v>55</v>
      </c>
      <c r="E193" s="39" t="s">
        <v>5</v>
      </c>
    </row>
    <row r="194" spans="1:5" ht="38.25">
      <c r="A194" s="35" t="s">
        <v>56</v>
      </c>
      <c r="E194" s="40" t="s">
        <v>1961</v>
      </c>
    </row>
    <row r="195" spans="1:5" ht="25.5">
      <c r="A195" t="s">
        <v>58</v>
      </c>
      <c r="E195" s="39" t="s">
        <v>742</v>
      </c>
    </row>
    <row r="196" spans="1:16" ht="12.75">
      <c r="A196" t="s">
        <v>49</v>
      </c>
      <c s="34" t="s">
        <v>346</v>
      </c>
      <c s="34" t="s">
        <v>756</v>
      </c>
      <c s="35" t="s">
        <v>5</v>
      </c>
      <c s="6" t="s">
        <v>757</v>
      </c>
      <c s="36" t="s">
        <v>68</v>
      </c>
      <c s="37">
        <v>1.7</v>
      </c>
      <c s="36">
        <v>0</v>
      </c>
      <c s="36">
        <f>ROUND(G196*H196,6)</f>
      </c>
      <c r="L196" s="38">
        <v>0</v>
      </c>
      <c s="32">
        <f>ROUND(ROUND(L196,2)*ROUND(G196,3),2)</f>
      </c>
      <c s="36" t="s">
        <v>399</v>
      </c>
      <c>
        <f>(M196*21)/100</f>
      </c>
      <c t="s">
        <v>27</v>
      </c>
    </row>
    <row r="197" spans="1:5" ht="12.75">
      <c r="A197" s="35" t="s">
        <v>55</v>
      </c>
      <c r="E197" s="39" t="s">
        <v>2030</v>
      </c>
    </row>
    <row r="198" spans="1:5" ht="38.25">
      <c r="A198" s="35" t="s">
        <v>56</v>
      </c>
      <c r="E198" s="40" t="s">
        <v>1949</v>
      </c>
    </row>
    <row r="199" spans="1:5" ht="63.75">
      <c r="A199" t="s">
        <v>58</v>
      </c>
      <c r="E199" s="39" t="s">
        <v>755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2031</v>
      </c>
      <c s="41">
        <f>Rekapitulace!C32</f>
      </c>
      <c s="20" t="s">
        <v>0</v>
      </c>
      <c t="s">
        <v>23</v>
      </c>
      <c t="s">
        <v>27</v>
      </c>
    </row>
    <row r="4" spans="1:16" ht="32" customHeight="1">
      <c r="A4" s="24" t="s">
        <v>20</v>
      </c>
      <c s="25" t="s">
        <v>28</v>
      </c>
      <c s="27" t="s">
        <v>2031</v>
      </c>
      <c r="E4" s="26" t="s">
        <v>2032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COUNTIFS(L8:L76,"=0",A8:A76,"P")+COUNTIFS(L8:L76,"",A8:A76,"P")+SUM(Q8:Q76)</f>
      </c>
    </row>
    <row r="8" spans="1:13" ht="12.75">
      <c r="A8" t="s">
        <v>44</v>
      </c>
      <c r="C8" s="28" t="s">
        <v>2035</v>
      </c>
      <c r="E8" s="30" t="s">
        <v>2034</v>
      </c>
      <c r="J8" s="29">
        <f>0+J9+J18+J63</f>
      </c>
      <c s="29">
        <f>0+K9+K18+K63</f>
      </c>
      <c s="29">
        <f>0+L9+L18+L63</f>
      </c>
      <c s="29">
        <f>0+M9+M18+M63</f>
      </c>
    </row>
    <row r="9" spans="1:13" ht="12.75">
      <c r="A9" t="s">
        <v>46</v>
      </c>
      <c r="C9" s="31" t="s">
        <v>47</v>
      </c>
      <c r="E9" s="33" t="s">
        <v>389</v>
      </c>
      <c r="J9" s="32">
        <f>0</f>
      </c>
      <c s="32">
        <f>0</f>
      </c>
      <c s="32">
        <f>0+L10+L14</f>
      </c>
      <c s="32">
        <f>0+M10+M14</f>
      </c>
    </row>
    <row r="10" spans="1:16" ht="25.5">
      <c r="A10" t="s">
        <v>49</v>
      </c>
      <c s="34" t="s">
        <v>50</v>
      </c>
      <c s="34" t="s">
        <v>2036</v>
      </c>
      <c s="35" t="s">
        <v>5</v>
      </c>
      <c s="6" t="s">
        <v>2037</v>
      </c>
      <c s="36" t="s">
        <v>53</v>
      </c>
      <c s="37">
        <v>10.228</v>
      </c>
      <c s="36">
        <v>0</v>
      </c>
      <c s="36">
        <f>ROUND(G10*H10,6)</f>
      </c>
      <c r="L10" s="38">
        <v>0</v>
      </c>
      <c s="32">
        <f>ROUND(ROUND(L10,2)*ROUND(G10,3),2)</f>
      </c>
      <c s="36" t="s">
        <v>54</v>
      </c>
      <c>
        <f>(M10*21)/100</f>
      </c>
      <c t="s">
        <v>27</v>
      </c>
    </row>
    <row r="11" spans="1:5" ht="140.25">
      <c r="A11" s="35" t="s">
        <v>55</v>
      </c>
      <c r="E11" s="39" t="s">
        <v>2038</v>
      </c>
    </row>
    <row r="12" spans="1:5" ht="38.25">
      <c r="A12" s="35" t="s">
        <v>56</v>
      </c>
      <c r="E12" s="40" t="s">
        <v>2039</v>
      </c>
    </row>
    <row r="13" spans="1:5" ht="242.25">
      <c r="A13" t="s">
        <v>58</v>
      </c>
      <c r="E13" s="39" t="s">
        <v>59</v>
      </c>
    </row>
    <row r="14" spans="1:16" ht="25.5">
      <c r="A14" t="s">
        <v>49</v>
      </c>
      <c s="34" t="s">
        <v>27</v>
      </c>
      <c s="34" t="s">
        <v>2040</v>
      </c>
      <c s="35" t="s">
        <v>5</v>
      </c>
      <c s="6" t="s">
        <v>2041</v>
      </c>
      <c s="36" t="s">
        <v>126</v>
      </c>
      <c s="37">
        <v>10</v>
      </c>
      <c s="36">
        <v>0</v>
      </c>
      <c s="36">
        <f>ROUND(G14*H14,6)</f>
      </c>
      <c r="L14" s="38">
        <v>0</v>
      </c>
      <c s="32">
        <f>ROUND(ROUND(L14,2)*ROUND(G14,3),2)</f>
      </c>
      <c s="36" t="s">
        <v>54</v>
      </c>
      <c>
        <f>(M14*21)/100</f>
      </c>
      <c t="s">
        <v>27</v>
      </c>
    </row>
    <row r="15" spans="1:5" ht="12.75">
      <c r="A15" s="35" t="s">
        <v>55</v>
      </c>
      <c r="E15" s="39" t="s">
        <v>5</v>
      </c>
    </row>
    <row r="16" spans="1:5" ht="38.25">
      <c r="A16" s="35" t="s">
        <v>56</v>
      </c>
      <c r="E16" s="40" t="s">
        <v>2042</v>
      </c>
    </row>
    <row r="17" spans="1:5" ht="242.25">
      <c r="A17" t="s">
        <v>58</v>
      </c>
      <c r="E17" s="39" t="s">
        <v>59</v>
      </c>
    </row>
    <row r="18" spans="1:13" ht="12.75">
      <c r="A18" t="s">
        <v>46</v>
      </c>
      <c r="C18" s="31" t="s">
        <v>50</v>
      </c>
      <c r="E18" s="33" t="s">
        <v>64</v>
      </c>
      <c r="J18" s="32">
        <f>0</f>
      </c>
      <c s="32">
        <f>0</f>
      </c>
      <c s="32">
        <f>0+L19+L23+L27+L31+L35+L39+L43+L47+L51+L55+L59</f>
      </c>
      <c s="32">
        <f>0+M19+M23+M27+M31+M35+M39+M43+M47+M51+M55+M59</f>
      </c>
    </row>
    <row r="19" spans="1:16" ht="12.75">
      <c r="A19" t="s">
        <v>49</v>
      </c>
      <c s="34" t="s">
        <v>26</v>
      </c>
      <c s="34" t="s">
        <v>2043</v>
      </c>
      <c s="35" t="s">
        <v>5</v>
      </c>
      <c s="6" t="s">
        <v>2044</v>
      </c>
      <c s="36" t="s">
        <v>88</v>
      </c>
      <c s="37">
        <v>112.5</v>
      </c>
      <c s="36">
        <v>0</v>
      </c>
      <c s="36">
        <f>ROUND(G19*H19,6)</f>
      </c>
      <c r="L19" s="38">
        <v>0</v>
      </c>
      <c s="32">
        <f>ROUND(ROUND(L19,2)*ROUND(G19,3),2)</f>
      </c>
      <c s="36" t="s">
        <v>399</v>
      </c>
      <c>
        <f>(M19*21)/100</f>
      </c>
      <c t="s">
        <v>27</v>
      </c>
    </row>
    <row r="20" spans="1:5" ht="12.75">
      <c r="A20" s="35" t="s">
        <v>55</v>
      </c>
      <c r="E20" s="39" t="s">
        <v>2045</v>
      </c>
    </row>
    <row r="21" spans="1:5" ht="38.25">
      <c r="A21" s="35" t="s">
        <v>56</v>
      </c>
      <c r="E21" s="40" t="s">
        <v>2046</v>
      </c>
    </row>
    <row r="22" spans="1:5" ht="25.5">
      <c r="A22" t="s">
        <v>58</v>
      </c>
      <c r="E22" s="39" t="s">
        <v>2047</v>
      </c>
    </row>
    <row r="23" spans="1:16" ht="12.75">
      <c r="A23" t="s">
        <v>49</v>
      </c>
      <c s="34" t="s">
        <v>65</v>
      </c>
      <c s="34" t="s">
        <v>2048</v>
      </c>
      <c s="35" t="s">
        <v>5</v>
      </c>
      <c s="6" t="s">
        <v>2049</v>
      </c>
      <c s="36" t="s">
        <v>126</v>
      </c>
      <c s="37">
        <v>3</v>
      </c>
      <c s="36">
        <v>0</v>
      </c>
      <c s="36">
        <f>ROUND(G23*H23,6)</f>
      </c>
      <c r="L23" s="38">
        <v>0</v>
      </c>
      <c s="32">
        <f>ROUND(ROUND(L23,2)*ROUND(G23,3),2)</f>
      </c>
      <c s="36" t="s">
        <v>399</v>
      </c>
      <c>
        <f>(M23*21)/100</f>
      </c>
      <c t="s">
        <v>27</v>
      </c>
    </row>
    <row r="24" spans="1:5" ht="12.75">
      <c r="A24" s="35" t="s">
        <v>55</v>
      </c>
      <c r="E24" s="39" t="s">
        <v>5</v>
      </c>
    </row>
    <row r="25" spans="1:5" ht="38.25">
      <c r="A25" s="35" t="s">
        <v>56</v>
      </c>
      <c r="E25" s="40" t="s">
        <v>1427</v>
      </c>
    </row>
    <row r="26" spans="1:5" ht="102">
      <c r="A26" t="s">
        <v>58</v>
      </c>
      <c r="E26" s="39" t="s">
        <v>2050</v>
      </c>
    </row>
    <row r="27" spans="1:16" ht="12.75">
      <c r="A27" t="s">
        <v>49</v>
      </c>
      <c s="34" t="s">
        <v>71</v>
      </c>
      <c s="34" t="s">
        <v>2051</v>
      </c>
      <c s="35" t="s">
        <v>5</v>
      </c>
      <c s="6" t="s">
        <v>2052</v>
      </c>
      <c s="36" t="s">
        <v>126</v>
      </c>
      <c s="37">
        <v>2</v>
      </c>
      <c s="36">
        <v>0</v>
      </c>
      <c s="36">
        <f>ROUND(G27*H27,6)</f>
      </c>
      <c r="L27" s="38">
        <v>0</v>
      </c>
      <c s="32">
        <f>ROUND(ROUND(L27,2)*ROUND(G27,3),2)</f>
      </c>
      <c s="36" t="s">
        <v>399</v>
      </c>
      <c>
        <f>(M27*21)/100</f>
      </c>
      <c t="s">
        <v>27</v>
      </c>
    </row>
    <row r="28" spans="1:5" ht="12.75">
      <c r="A28" s="35" t="s">
        <v>55</v>
      </c>
      <c r="E28" s="39" t="s">
        <v>5</v>
      </c>
    </row>
    <row r="29" spans="1:5" ht="38.25">
      <c r="A29" s="35" t="s">
        <v>56</v>
      </c>
      <c r="E29" s="40" t="s">
        <v>527</v>
      </c>
    </row>
    <row r="30" spans="1:5" ht="102">
      <c r="A30" t="s">
        <v>58</v>
      </c>
      <c r="E30" s="39" t="s">
        <v>2050</v>
      </c>
    </row>
    <row r="31" spans="1:16" ht="12.75">
      <c r="A31" t="s">
        <v>49</v>
      </c>
      <c s="34" t="s">
        <v>75</v>
      </c>
      <c s="34" t="s">
        <v>2053</v>
      </c>
      <c s="35" t="s">
        <v>5</v>
      </c>
      <c s="6" t="s">
        <v>2054</v>
      </c>
      <c s="36" t="s">
        <v>126</v>
      </c>
      <c s="37">
        <v>4</v>
      </c>
      <c s="36">
        <v>0</v>
      </c>
      <c s="36">
        <f>ROUND(G31*H31,6)</f>
      </c>
      <c r="L31" s="38">
        <v>0</v>
      </c>
      <c s="32">
        <f>ROUND(ROUND(L31,2)*ROUND(G31,3),2)</f>
      </c>
      <c s="36" t="s">
        <v>399</v>
      </c>
      <c>
        <f>(M31*21)/100</f>
      </c>
      <c t="s">
        <v>27</v>
      </c>
    </row>
    <row r="32" spans="1:5" ht="12.75">
      <c r="A32" s="35" t="s">
        <v>55</v>
      </c>
      <c r="E32" s="39" t="s">
        <v>5</v>
      </c>
    </row>
    <row r="33" spans="1:5" ht="38.25">
      <c r="A33" s="35" t="s">
        <v>56</v>
      </c>
      <c r="E33" s="40" t="s">
        <v>559</v>
      </c>
    </row>
    <row r="34" spans="1:5" ht="102">
      <c r="A34" t="s">
        <v>58</v>
      </c>
      <c r="E34" s="39" t="s">
        <v>2050</v>
      </c>
    </row>
    <row r="35" spans="1:16" ht="12.75">
      <c r="A35" t="s">
        <v>49</v>
      </c>
      <c s="34" t="s">
        <v>80</v>
      </c>
      <c s="34" t="s">
        <v>2055</v>
      </c>
      <c s="35" t="s">
        <v>5</v>
      </c>
      <c s="6" t="s">
        <v>2056</v>
      </c>
      <c s="36" t="s">
        <v>88</v>
      </c>
      <c s="37">
        <v>20</v>
      </c>
      <c s="36">
        <v>0</v>
      </c>
      <c s="36">
        <f>ROUND(G35*H35,6)</f>
      </c>
      <c r="L35" s="38">
        <v>0</v>
      </c>
      <c s="32">
        <f>ROUND(ROUND(L35,2)*ROUND(G35,3),2)</f>
      </c>
      <c s="36" t="s">
        <v>399</v>
      </c>
      <c>
        <f>(M35*21)/100</f>
      </c>
      <c t="s">
        <v>27</v>
      </c>
    </row>
    <row r="36" spans="1:5" ht="12.75">
      <c r="A36" s="35" t="s">
        <v>55</v>
      </c>
      <c r="E36" s="39" t="s">
        <v>2057</v>
      </c>
    </row>
    <row r="37" spans="1:5" ht="38.25">
      <c r="A37" s="35" t="s">
        <v>56</v>
      </c>
      <c r="E37" s="40" t="s">
        <v>2058</v>
      </c>
    </row>
    <row r="38" spans="1:5" ht="38.25">
      <c r="A38" t="s">
        <v>58</v>
      </c>
      <c r="E38" s="39" t="s">
        <v>2059</v>
      </c>
    </row>
    <row r="39" spans="1:16" ht="12.75">
      <c r="A39" t="s">
        <v>49</v>
      </c>
      <c s="34" t="s">
        <v>85</v>
      </c>
      <c s="34" t="s">
        <v>2060</v>
      </c>
      <c s="35" t="s">
        <v>5</v>
      </c>
      <c s="6" t="s">
        <v>2061</v>
      </c>
      <c s="36" t="s">
        <v>88</v>
      </c>
      <c s="37">
        <v>100</v>
      </c>
      <c s="36">
        <v>0</v>
      </c>
      <c s="36">
        <f>ROUND(G39*H39,6)</f>
      </c>
      <c r="L39" s="38">
        <v>0</v>
      </c>
      <c s="32">
        <f>ROUND(ROUND(L39,2)*ROUND(G39,3),2)</f>
      </c>
      <c s="36" t="s">
        <v>399</v>
      </c>
      <c>
        <f>(M39*21)/100</f>
      </c>
      <c t="s">
        <v>27</v>
      </c>
    </row>
    <row r="40" spans="1:5" ht="12.75">
      <c r="A40" s="35" t="s">
        <v>55</v>
      </c>
      <c r="E40" s="39" t="s">
        <v>2062</v>
      </c>
    </row>
    <row r="41" spans="1:5" ht="38.25">
      <c r="A41" s="35" t="s">
        <v>56</v>
      </c>
      <c r="E41" s="40" t="s">
        <v>2063</v>
      </c>
    </row>
    <row r="42" spans="1:5" ht="12.75">
      <c r="A42" t="s">
        <v>58</v>
      </c>
      <c r="E42" s="39" t="s">
        <v>2064</v>
      </c>
    </row>
    <row r="43" spans="1:16" ht="12.75">
      <c r="A43" t="s">
        <v>49</v>
      </c>
      <c s="34" t="s">
        <v>91</v>
      </c>
      <c s="34" t="s">
        <v>2065</v>
      </c>
      <c s="35" t="s">
        <v>5</v>
      </c>
      <c s="6" t="s">
        <v>2066</v>
      </c>
      <c s="36" t="s">
        <v>126</v>
      </c>
      <c s="37">
        <v>50</v>
      </c>
      <c s="36">
        <v>0</v>
      </c>
      <c s="36">
        <f>ROUND(G43*H43,6)</f>
      </c>
      <c r="L43" s="38">
        <v>0</v>
      </c>
      <c s="32">
        <f>ROUND(ROUND(L43,2)*ROUND(G43,3),2)</f>
      </c>
      <c s="36" t="s">
        <v>399</v>
      </c>
      <c>
        <f>(M43*21)/100</f>
      </c>
      <c t="s">
        <v>27</v>
      </c>
    </row>
    <row r="44" spans="1:5" ht="12.75">
      <c r="A44" s="35" t="s">
        <v>55</v>
      </c>
      <c r="E44" s="39" t="s">
        <v>2062</v>
      </c>
    </row>
    <row r="45" spans="1:5" ht="38.25">
      <c r="A45" s="35" t="s">
        <v>56</v>
      </c>
      <c r="E45" s="40" t="s">
        <v>2067</v>
      </c>
    </row>
    <row r="46" spans="1:5" ht="38.25">
      <c r="A46" t="s">
        <v>58</v>
      </c>
      <c r="E46" s="39" t="s">
        <v>2068</v>
      </c>
    </row>
    <row r="47" spans="1:16" ht="12.75">
      <c r="A47" t="s">
        <v>49</v>
      </c>
      <c s="34" t="s">
        <v>95</v>
      </c>
      <c s="34" t="s">
        <v>2069</v>
      </c>
      <c s="35" t="s">
        <v>5</v>
      </c>
      <c s="6" t="s">
        <v>2070</v>
      </c>
      <c s="36" t="s">
        <v>126</v>
      </c>
      <c s="37">
        <v>50</v>
      </c>
      <c s="36">
        <v>0</v>
      </c>
      <c s="36">
        <f>ROUND(G47*H47,6)</f>
      </c>
      <c r="L47" s="38">
        <v>0</v>
      </c>
      <c s="32">
        <f>ROUND(ROUND(L47,2)*ROUND(G47,3),2)</f>
      </c>
      <c s="36" t="s">
        <v>399</v>
      </c>
      <c>
        <f>(M47*21)/100</f>
      </c>
      <c t="s">
        <v>27</v>
      </c>
    </row>
    <row r="48" spans="1:5" ht="12.75">
      <c r="A48" s="35" t="s">
        <v>55</v>
      </c>
      <c r="E48" s="39" t="s">
        <v>2062</v>
      </c>
    </row>
    <row r="49" spans="1:5" ht="38.25">
      <c r="A49" s="35" t="s">
        <v>56</v>
      </c>
      <c r="E49" s="40" t="s">
        <v>2067</v>
      </c>
    </row>
    <row r="50" spans="1:5" ht="38.25">
      <c r="A50" t="s">
        <v>58</v>
      </c>
      <c r="E50" s="39" t="s">
        <v>2071</v>
      </c>
    </row>
    <row r="51" spans="1:16" ht="12.75">
      <c r="A51" t="s">
        <v>49</v>
      </c>
      <c s="34" t="s">
        <v>99</v>
      </c>
      <c s="34" t="s">
        <v>2072</v>
      </c>
      <c s="35" t="s">
        <v>5</v>
      </c>
      <c s="6" t="s">
        <v>2073</v>
      </c>
      <c s="36" t="s">
        <v>68</v>
      </c>
      <c s="37">
        <v>26</v>
      </c>
      <c s="36">
        <v>0</v>
      </c>
      <c s="36">
        <f>ROUND(G51*H51,6)</f>
      </c>
      <c r="L51" s="38">
        <v>0</v>
      </c>
      <c s="32">
        <f>ROUND(ROUND(L51,2)*ROUND(G51,3),2)</f>
      </c>
      <c s="36" t="s">
        <v>399</v>
      </c>
      <c>
        <f>(M51*21)/100</f>
      </c>
      <c t="s">
        <v>27</v>
      </c>
    </row>
    <row r="52" spans="1:5" ht="12.75">
      <c r="A52" s="35" t="s">
        <v>55</v>
      </c>
      <c r="E52" s="39" t="s">
        <v>2074</v>
      </c>
    </row>
    <row r="53" spans="1:5" ht="38.25">
      <c r="A53" s="35" t="s">
        <v>56</v>
      </c>
      <c r="E53" s="40" t="s">
        <v>2075</v>
      </c>
    </row>
    <row r="54" spans="1:5" ht="38.25">
      <c r="A54" t="s">
        <v>58</v>
      </c>
      <c r="E54" s="39" t="s">
        <v>430</v>
      </c>
    </row>
    <row r="55" spans="1:16" ht="25.5">
      <c r="A55" t="s">
        <v>49</v>
      </c>
      <c s="34" t="s">
        <v>103</v>
      </c>
      <c s="34" t="s">
        <v>2076</v>
      </c>
      <c s="35" t="s">
        <v>5</v>
      </c>
      <c s="6" t="s">
        <v>2077</v>
      </c>
      <c s="36" t="s">
        <v>126</v>
      </c>
      <c s="37">
        <v>2</v>
      </c>
      <c s="36">
        <v>0</v>
      </c>
      <c s="36">
        <f>ROUND(G55*H55,6)</f>
      </c>
      <c r="L55" s="38">
        <v>0</v>
      </c>
      <c s="32">
        <f>ROUND(ROUND(L55,2)*ROUND(G55,3),2)</f>
      </c>
      <c s="36" t="s">
        <v>54</v>
      </c>
      <c>
        <f>(M55*21)/100</f>
      </c>
      <c t="s">
        <v>27</v>
      </c>
    </row>
    <row r="56" spans="1:5" ht="38.25">
      <c r="A56" s="35" t="s">
        <v>55</v>
      </c>
      <c r="E56" s="39" t="s">
        <v>2078</v>
      </c>
    </row>
    <row r="57" spans="1:5" ht="38.25">
      <c r="A57" s="35" t="s">
        <v>56</v>
      </c>
      <c r="E57" s="40" t="s">
        <v>527</v>
      </c>
    </row>
    <row r="58" spans="1:5" ht="102">
      <c r="A58" t="s">
        <v>58</v>
      </c>
      <c r="E58" s="39" t="s">
        <v>2050</v>
      </c>
    </row>
    <row r="59" spans="1:16" ht="25.5">
      <c r="A59" t="s">
        <v>49</v>
      </c>
      <c s="34" t="s">
        <v>108</v>
      </c>
      <c s="34" t="s">
        <v>2079</v>
      </c>
      <c s="35" t="s">
        <v>5</v>
      </c>
      <c s="6" t="s">
        <v>2080</v>
      </c>
      <c s="36" t="s">
        <v>126</v>
      </c>
      <c s="37">
        <v>10</v>
      </c>
      <c s="36">
        <v>0</v>
      </c>
      <c s="36">
        <f>ROUND(G59*H59,6)</f>
      </c>
      <c r="L59" s="38">
        <v>0</v>
      </c>
      <c s="32">
        <f>ROUND(ROUND(L59,2)*ROUND(G59,3),2)</f>
      </c>
      <c s="36" t="s">
        <v>54</v>
      </c>
      <c>
        <f>(M59*21)/100</f>
      </c>
      <c t="s">
        <v>27</v>
      </c>
    </row>
    <row r="60" spans="1:5" ht="12.75">
      <c r="A60" s="35" t="s">
        <v>55</v>
      </c>
      <c r="E60" s="39" t="s">
        <v>5</v>
      </c>
    </row>
    <row r="61" spans="1:5" ht="38.25">
      <c r="A61" s="35" t="s">
        <v>56</v>
      </c>
      <c r="E61" s="40" t="s">
        <v>2042</v>
      </c>
    </row>
    <row r="62" spans="1:5" ht="89.25">
      <c r="A62" t="s">
        <v>58</v>
      </c>
      <c r="E62" s="39" t="s">
        <v>2081</v>
      </c>
    </row>
    <row r="63" spans="1:13" ht="12.75">
      <c r="A63" t="s">
        <v>46</v>
      </c>
      <c r="C63" s="31" t="s">
        <v>91</v>
      </c>
      <c r="E63" s="33" t="s">
        <v>457</v>
      </c>
      <c r="J63" s="32">
        <f>0</f>
      </c>
      <c s="32">
        <f>0</f>
      </c>
      <c s="32">
        <f>0+L64+L68+L72+L76</f>
      </c>
      <c s="32">
        <f>0+M64+M68+M72+M76</f>
      </c>
    </row>
    <row r="64" spans="1:16" ht="12.75">
      <c r="A64" t="s">
        <v>49</v>
      </c>
      <c s="34" t="s">
        <v>113</v>
      </c>
      <c s="34" t="s">
        <v>2082</v>
      </c>
      <c s="35" t="s">
        <v>5</v>
      </c>
      <c s="6" t="s">
        <v>2083</v>
      </c>
      <c s="36" t="s">
        <v>324</v>
      </c>
      <c s="37">
        <v>3</v>
      </c>
      <c s="36">
        <v>0</v>
      </c>
      <c s="36">
        <f>ROUND(G64*H64,6)</f>
      </c>
      <c r="L64" s="38">
        <v>0</v>
      </c>
      <c s="32">
        <f>ROUND(ROUND(L64,2)*ROUND(G64,3),2)</f>
      </c>
      <c s="36" t="s">
        <v>54</v>
      </c>
      <c>
        <f>(M64*21)/100</f>
      </c>
      <c t="s">
        <v>27</v>
      </c>
    </row>
    <row r="65" spans="1:5" ht="12.75">
      <c r="A65" s="35" t="s">
        <v>55</v>
      </c>
      <c r="E65" s="39" t="s">
        <v>2084</v>
      </c>
    </row>
    <row r="66" spans="1:5" ht="38.25">
      <c r="A66" s="35" t="s">
        <v>56</v>
      </c>
      <c r="E66" s="40" t="s">
        <v>1427</v>
      </c>
    </row>
    <row r="67" spans="1:5" ht="25.5">
      <c r="A67" t="s">
        <v>58</v>
      </c>
      <c r="E67" s="39" t="s">
        <v>2085</v>
      </c>
    </row>
    <row r="68" spans="1:16" ht="12.75">
      <c r="A68" t="s">
        <v>49</v>
      </c>
      <c s="34" t="s">
        <v>116</v>
      </c>
      <c s="34" t="s">
        <v>2086</v>
      </c>
      <c s="35" t="s">
        <v>5</v>
      </c>
      <c s="6" t="s">
        <v>2087</v>
      </c>
      <c s="36" t="s">
        <v>324</v>
      </c>
      <c s="37">
        <v>3</v>
      </c>
      <c s="36">
        <v>0</v>
      </c>
      <c s="36">
        <f>ROUND(G68*H68,6)</f>
      </c>
      <c r="L68" s="38">
        <v>0</v>
      </c>
      <c s="32">
        <f>ROUND(ROUND(L68,2)*ROUND(G68,3),2)</f>
      </c>
      <c s="36" t="s">
        <v>54</v>
      </c>
      <c>
        <f>(M68*21)/100</f>
      </c>
      <c t="s">
        <v>27</v>
      </c>
    </row>
    <row r="69" spans="1:5" ht="12.75">
      <c r="A69" s="35" t="s">
        <v>55</v>
      </c>
      <c r="E69" s="39" t="s">
        <v>2084</v>
      </c>
    </row>
    <row r="70" spans="1:5" ht="38.25">
      <c r="A70" s="35" t="s">
        <v>56</v>
      </c>
      <c r="E70" s="40" t="s">
        <v>1427</v>
      </c>
    </row>
    <row r="71" spans="1:5" ht="25.5">
      <c r="A71" t="s">
        <v>58</v>
      </c>
      <c r="E71" s="39" t="s">
        <v>2085</v>
      </c>
    </row>
    <row r="72" spans="1:16" ht="12.75">
      <c r="A72" t="s">
        <v>49</v>
      </c>
      <c s="34" t="s">
        <v>120</v>
      </c>
      <c s="34" t="s">
        <v>2088</v>
      </c>
      <c s="35" t="s">
        <v>5</v>
      </c>
      <c s="6" t="s">
        <v>2089</v>
      </c>
      <c s="36" t="s">
        <v>324</v>
      </c>
      <c s="37">
        <v>2</v>
      </c>
      <c s="36">
        <v>0</v>
      </c>
      <c s="36">
        <f>ROUND(G72*H72,6)</f>
      </c>
      <c r="L72" s="38">
        <v>0</v>
      </c>
      <c s="32">
        <f>ROUND(ROUND(L72,2)*ROUND(G72,3),2)</f>
      </c>
      <c s="36" t="s">
        <v>54</v>
      </c>
      <c>
        <f>(M72*21)/100</f>
      </c>
      <c t="s">
        <v>27</v>
      </c>
    </row>
    <row r="73" spans="1:5" ht="12.75">
      <c r="A73" s="35" t="s">
        <v>55</v>
      </c>
      <c r="E73" s="39" t="s">
        <v>2084</v>
      </c>
    </row>
    <row r="74" spans="1:5" ht="38.25">
      <c r="A74" s="35" t="s">
        <v>56</v>
      </c>
      <c r="E74" s="40" t="s">
        <v>527</v>
      </c>
    </row>
    <row r="75" spans="1:5" ht="25.5">
      <c r="A75" t="s">
        <v>58</v>
      </c>
      <c r="E75" s="39" t="s">
        <v>2085</v>
      </c>
    </row>
    <row r="76" spans="1:16" ht="12.75">
      <c r="A76" t="s">
        <v>49</v>
      </c>
      <c s="34" t="s">
        <v>123</v>
      </c>
      <c s="34" t="s">
        <v>2090</v>
      </c>
      <c s="35" t="s">
        <v>5</v>
      </c>
      <c s="6" t="s">
        <v>2091</v>
      </c>
      <c s="36" t="s">
        <v>324</v>
      </c>
      <c s="37">
        <v>2</v>
      </c>
      <c s="36">
        <v>0</v>
      </c>
      <c s="36">
        <f>ROUND(G76*H76,6)</f>
      </c>
      <c r="L76" s="38">
        <v>0</v>
      </c>
      <c s="32">
        <f>ROUND(ROUND(L76,2)*ROUND(G76,3),2)</f>
      </c>
      <c s="36" t="s">
        <v>54</v>
      </c>
      <c>
        <f>(M76*21)/100</f>
      </c>
      <c t="s">
        <v>27</v>
      </c>
    </row>
    <row r="77" spans="1:5" ht="12.75">
      <c r="A77" s="35" t="s">
        <v>55</v>
      </c>
      <c r="E77" s="39" t="s">
        <v>2084</v>
      </c>
    </row>
    <row r="78" spans="1:5" ht="38.25">
      <c r="A78" s="35" t="s">
        <v>56</v>
      </c>
      <c r="E78" s="40" t="s">
        <v>527</v>
      </c>
    </row>
    <row r="79" spans="1:5" ht="25.5">
      <c r="A79" t="s">
        <v>58</v>
      </c>
      <c r="E79" s="39" t="s">
        <v>2085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2031</v>
      </c>
      <c s="41">
        <f>Rekapitulace!C32</f>
      </c>
      <c s="20" t="s">
        <v>0</v>
      </c>
      <c t="s">
        <v>23</v>
      </c>
      <c t="s">
        <v>27</v>
      </c>
    </row>
    <row r="4" spans="1:16" ht="32" customHeight="1">
      <c r="A4" s="24" t="s">
        <v>20</v>
      </c>
      <c s="25" t="s">
        <v>28</v>
      </c>
      <c s="27" t="s">
        <v>2031</v>
      </c>
      <c r="E4" s="26" t="s">
        <v>2032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2094</v>
      </c>
      <c r="E8" s="30" t="s">
        <v>2093</v>
      </c>
      <c r="J8" s="29">
        <f>0+J9+J26</f>
      </c>
      <c s="29">
        <f>0+K9+K26</f>
      </c>
      <c s="29">
        <f>0+L9+L26</f>
      </c>
      <c s="29">
        <f>0+M9+M26</f>
      </c>
    </row>
    <row r="9" spans="1:13" ht="12.75">
      <c r="A9" t="s">
        <v>46</v>
      </c>
      <c r="C9" s="31" t="s">
        <v>50</v>
      </c>
      <c r="E9" s="33" t="s">
        <v>2095</v>
      </c>
      <c r="J9" s="32">
        <f>0</f>
      </c>
      <c s="32">
        <f>0</f>
      </c>
      <c s="32">
        <f>0+L10+L14+L18+L22</f>
      </c>
      <c s="32">
        <f>0+M10+M14+M18+M22</f>
      </c>
    </row>
    <row r="10" spans="1:16" ht="12.75">
      <c r="A10" t="s">
        <v>49</v>
      </c>
      <c s="34" t="s">
        <v>50</v>
      </c>
      <c s="34" t="s">
        <v>2096</v>
      </c>
      <c s="35" t="s">
        <v>5</v>
      </c>
      <c s="6" t="s">
        <v>2097</v>
      </c>
      <c s="36" t="s">
        <v>468</v>
      </c>
      <c s="37">
        <v>1</v>
      </c>
      <c s="36">
        <v>0</v>
      </c>
      <c s="36">
        <f>ROUND(G10*H10,6)</f>
      </c>
      <c r="L10" s="38">
        <v>0</v>
      </c>
      <c s="32">
        <f>ROUND(ROUND(L10,2)*ROUND(G10,3),2)</f>
      </c>
      <c s="36" t="s">
        <v>54</v>
      </c>
      <c>
        <f>(M10*21)/100</f>
      </c>
      <c t="s">
        <v>27</v>
      </c>
    </row>
    <row r="11" spans="1:5" ht="12.75">
      <c r="A11" s="35" t="s">
        <v>55</v>
      </c>
      <c r="E11" s="39" t="s">
        <v>2098</v>
      </c>
    </row>
    <row r="12" spans="1:5" ht="12.75">
      <c r="A12" s="35" t="s">
        <v>56</v>
      </c>
      <c r="E12" s="40" t="s">
        <v>2099</v>
      </c>
    </row>
    <row r="13" spans="1:5" ht="89.25">
      <c r="A13" t="s">
        <v>58</v>
      </c>
      <c r="E13" s="39" t="s">
        <v>2100</v>
      </c>
    </row>
    <row r="14" spans="1:16" ht="12.75">
      <c r="A14" t="s">
        <v>49</v>
      </c>
      <c s="34" t="s">
        <v>27</v>
      </c>
      <c s="34" t="s">
        <v>2101</v>
      </c>
      <c s="35" t="s">
        <v>5</v>
      </c>
      <c s="6" t="s">
        <v>2102</v>
      </c>
      <c s="36" t="s">
        <v>468</v>
      </c>
      <c s="37">
        <v>1</v>
      </c>
      <c s="36">
        <v>0</v>
      </c>
      <c s="36">
        <f>ROUND(G14*H14,6)</f>
      </c>
      <c r="L14" s="38">
        <v>0</v>
      </c>
      <c s="32">
        <f>ROUND(ROUND(L14,2)*ROUND(G14,3),2)</f>
      </c>
      <c s="36" t="s">
        <v>54</v>
      </c>
      <c>
        <f>(M14*21)/100</f>
      </c>
      <c t="s">
        <v>27</v>
      </c>
    </row>
    <row r="15" spans="1:5" ht="12.75">
      <c r="A15" s="35" t="s">
        <v>55</v>
      </c>
      <c r="E15" s="39" t="s">
        <v>2103</v>
      </c>
    </row>
    <row r="16" spans="1:5" ht="12.75">
      <c r="A16" s="35" t="s">
        <v>56</v>
      </c>
      <c r="E16" s="40" t="s">
        <v>2099</v>
      </c>
    </row>
    <row r="17" spans="1:5" ht="102">
      <c r="A17" t="s">
        <v>58</v>
      </c>
      <c r="E17" s="39" t="s">
        <v>2104</v>
      </c>
    </row>
    <row r="18" spans="1:16" ht="12.75">
      <c r="A18" t="s">
        <v>49</v>
      </c>
      <c s="34" t="s">
        <v>26</v>
      </c>
      <c s="34" t="s">
        <v>2105</v>
      </c>
      <c s="35" t="s">
        <v>5</v>
      </c>
      <c s="6" t="s">
        <v>2106</v>
      </c>
      <c s="36" t="s">
        <v>468</v>
      </c>
      <c s="37">
        <v>1</v>
      </c>
      <c s="36">
        <v>0</v>
      </c>
      <c s="36">
        <f>ROUND(G18*H18,6)</f>
      </c>
      <c r="L18" s="38">
        <v>0</v>
      </c>
      <c s="32">
        <f>ROUND(ROUND(L18,2)*ROUND(G18,3),2)</f>
      </c>
      <c s="36" t="s">
        <v>54</v>
      </c>
      <c>
        <f>(M18*21)/100</f>
      </c>
      <c t="s">
        <v>27</v>
      </c>
    </row>
    <row r="19" spans="1:5" ht="12.75">
      <c r="A19" s="35" t="s">
        <v>55</v>
      </c>
      <c r="E19" s="39" t="s">
        <v>2107</v>
      </c>
    </row>
    <row r="20" spans="1:5" ht="12.75">
      <c r="A20" s="35" t="s">
        <v>56</v>
      </c>
      <c r="E20" s="40" t="s">
        <v>2099</v>
      </c>
    </row>
    <row r="21" spans="1:5" ht="38.25">
      <c r="A21" t="s">
        <v>58</v>
      </c>
      <c r="E21" s="39" t="s">
        <v>2108</v>
      </c>
    </row>
    <row r="22" spans="1:16" ht="12.75">
      <c r="A22" t="s">
        <v>49</v>
      </c>
      <c s="34" t="s">
        <v>65</v>
      </c>
      <c s="34" t="s">
        <v>2109</v>
      </c>
      <c s="35" t="s">
        <v>5</v>
      </c>
      <c s="6" t="s">
        <v>2110</v>
      </c>
      <c s="36" t="s">
        <v>468</v>
      </c>
      <c s="37">
        <v>1</v>
      </c>
      <c s="36">
        <v>0</v>
      </c>
      <c s="36">
        <f>ROUND(G22*H22,6)</f>
      </c>
      <c r="L22" s="38">
        <v>0</v>
      </c>
      <c s="32">
        <f>ROUND(ROUND(L22,2)*ROUND(G22,3),2)</f>
      </c>
      <c s="36" t="s">
        <v>54</v>
      </c>
      <c>
        <f>(M22*21)/100</f>
      </c>
      <c t="s">
        <v>27</v>
      </c>
    </row>
    <row r="23" spans="1:5" ht="12.75">
      <c r="A23" s="35" t="s">
        <v>55</v>
      </c>
      <c r="E23" s="39" t="s">
        <v>2111</v>
      </c>
    </row>
    <row r="24" spans="1:5" ht="12.75">
      <c r="A24" s="35" t="s">
        <v>56</v>
      </c>
      <c r="E24" s="40" t="s">
        <v>2099</v>
      </c>
    </row>
    <row r="25" spans="1:5" ht="63.75">
      <c r="A25" t="s">
        <v>58</v>
      </c>
      <c r="E25" s="39" t="s">
        <v>2112</v>
      </c>
    </row>
    <row r="26" spans="1:13" ht="12.75">
      <c r="A26" t="s">
        <v>46</v>
      </c>
      <c r="C26" s="31" t="s">
        <v>27</v>
      </c>
      <c r="E26" s="33" t="s">
        <v>2113</v>
      </c>
      <c r="J26" s="32">
        <f>0</f>
      </c>
      <c s="32">
        <f>0</f>
      </c>
      <c s="32">
        <f>0+L27+L31+L35+L39+L43+L47</f>
      </c>
      <c s="32">
        <f>0+M27+M31+M35+M39+M43+M47</f>
      </c>
    </row>
    <row r="27" spans="1:16" ht="12.75">
      <c r="A27" t="s">
        <v>49</v>
      </c>
      <c s="34" t="s">
        <v>71</v>
      </c>
      <c s="34" t="s">
        <v>2114</v>
      </c>
      <c s="35" t="s">
        <v>5</v>
      </c>
      <c s="6" t="s">
        <v>2115</v>
      </c>
      <c s="36" t="s">
        <v>468</v>
      </c>
      <c s="37">
        <v>1</v>
      </c>
      <c s="36">
        <v>0</v>
      </c>
      <c s="36">
        <f>ROUND(G27*H27,6)</f>
      </c>
      <c r="L27" s="38">
        <v>0</v>
      </c>
      <c s="32">
        <f>ROUND(ROUND(L27,2)*ROUND(G27,3),2)</f>
      </c>
      <c s="36" t="s">
        <v>54</v>
      </c>
      <c>
        <f>(M27*21)/100</f>
      </c>
      <c t="s">
        <v>27</v>
      </c>
    </row>
    <row r="28" spans="1:5" ht="12.75">
      <c r="A28" s="35" t="s">
        <v>55</v>
      </c>
      <c r="E28" s="39" t="s">
        <v>2116</v>
      </c>
    </row>
    <row r="29" spans="1:5" ht="12.75">
      <c r="A29" s="35" t="s">
        <v>56</v>
      </c>
      <c r="E29" s="40" t="s">
        <v>2099</v>
      </c>
    </row>
    <row r="30" spans="1:5" ht="89.25">
      <c r="A30" t="s">
        <v>58</v>
      </c>
      <c r="E30" s="39" t="s">
        <v>2117</v>
      </c>
    </row>
    <row r="31" spans="1:16" ht="12.75">
      <c r="A31" t="s">
        <v>49</v>
      </c>
      <c s="34" t="s">
        <v>75</v>
      </c>
      <c s="34" t="s">
        <v>2118</v>
      </c>
      <c s="35" t="s">
        <v>5</v>
      </c>
      <c s="6" t="s">
        <v>2119</v>
      </c>
      <c s="36" t="s">
        <v>468</v>
      </c>
      <c s="37">
        <v>1</v>
      </c>
      <c s="36">
        <v>0</v>
      </c>
      <c s="36">
        <f>ROUND(G31*H31,6)</f>
      </c>
      <c r="L31" s="38">
        <v>0</v>
      </c>
      <c s="32">
        <f>ROUND(ROUND(L31,2)*ROUND(G31,3),2)</f>
      </c>
      <c s="36" t="s">
        <v>54</v>
      </c>
      <c>
        <f>(M31*21)/100</f>
      </c>
      <c t="s">
        <v>27</v>
      </c>
    </row>
    <row r="32" spans="1:5" ht="12.75">
      <c r="A32" s="35" t="s">
        <v>55</v>
      </c>
      <c r="E32" s="39" t="s">
        <v>2120</v>
      </c>
    </row>
    <row r="33" spans="1:5" ht="12.75">
      <c r="A33" s="35" t="s">
        <v>56</v>
      </c>
      <c r="E33" s="40" t="s">
        <v>2099</v>
      </c>
    </row>
    <row r="34" spans="1:5" ht="76.5">
      <c r="A34" t="s">
        <v>58</v>
      </c>
      <c r="E34" s="39" t="s">
        <v>2121</v>
      </c>
    </row>
    <row r="35" spans="1:16" ht="12.75">
      <c r="A35" t="s">
        <v>49</v>
      </c>
      <c s="34" t="s">
        <v>80</v>
      </c>
      <c s="34" t="s">
        <v>2122</v>
      </c>
      <c s="35" t="s">
        <v>5</v>
      </c>
      <c s="6" t="s">
        <v>2123</v>
      </c>
      <c s="36" t="s">
        <v>468</v>
      </c>
      <c s="37">
        <v>1</v>
      </c>
      <c s="36">
        <v>0</v>
      </c>
      <c s="36">
        <f>ROUND(G35*H35,6)</f>
      </c>
      <c r="L35" s="38">
        <v>0</v>
      </c>
      <c s="32">
        <f>ROUND(ROUND(L35,2)*ROUND(G35,3),2)</f>
      </c>
      <c s="36" t="s">
        <v>54</v>
      </c>
      <c>
        <f>(M35*21)/100</f>
      </c>
      <c t="s">
        <v>27</v>
      </c>
    </row>
    <row r="36" spans="1:5" ht="51">
      <c r="A36" s="35" t="s">
        <v>55</v>
      </c>
      <c r="E36" s="39" t="s">
        <v>2124</v>
      </c>
    </row>
    <row r="37" spans="1:5" ht="12.75">
      <c r="A37" s="35" t="s">
        <v>56</v>
      </c>
      <c r="E37" s="40" t="s">
        <v>2099</v>
      </c>
    </row>
    <row r="38" spans="1:5" ht="25.5">
      <c r="A38" t="s">
        <v>58</v>
      </c>
      <c r="E38" s="39" t="s">
        <v>2125</v>
      </c>
    </row>
    <row r="39" spans="1:16" ht="12.75">
      <c r="A39" t="s">
        <v>49</v>
      </c>
      <c s="34" t="s">
        <v>85</v>
      </c>
      <c s="34" t="s">
        <v>2126</v>
      </c>
      <c s="35" t="s">
        <v>5</v>
      </c>
      <c s="6" t="s">
        <v>2127</v>
      </c>
      <c s="36" t="s">
        <v>468</v>
      </c>
      <c s="37">
        <v>1</v>
      </c>
      <c s="36">
        <v>0</v>
      </c>
      <c s="36">
        <f>ROUND(G39*H39,6)</f>
      </c>
      <c r="L39" s="38">
        <v>0</v>
      </c>
      <c s="32">
        <f>ROUND(ROUND(L39,2)*ROUND(G39,3),2)</f>
      </c>
      <c s="36" t="s">
        <v>54</v>
      </c>
      <c>
        <f>(M39*21)/100</f>
      </c>
      <c t="s">
        <v>27</v>
      </c>
    </row>
    <row r="40" spans="1:5" ht="38.25">
      <c r="A40" s="35" t="s">
        <v>55</v>
      </c>
      <c r="E40" s="39" t="s">
        <v>2128</v>
      </c>
    </row>
    <row r="41" spans="1:5" ht="12.75">
      <c r="A41" s="35" t="s">
        <v>56</v>
      </c>
      <c r="E41" s="40" t="s">
        <v>2099</v>
      </c>
    </row>
    <row r="42" spans="1:5" ht="25.5">
      <c r="A42" t="s">
        <v>58</v>
      </c>
      <c r="E42" s="39" t="s">
        <v>2129</v>
      </c>
    </row>
    <row r="43" spans="1:16" ht="12.75">
      <c r="A43" t="s">
        <v>49</v>
      </c>
      <c s="34" t="s">
        <v>91</v>
      </c>
      <c s="34" t="s">
        <v>2130</v>
      </c>
      <c s="35" t="s">
        <v>5</v>
      </c>
      <c s="6" t="s">
        <v>2131</v>
      </c>
      <c s="36" t="s">
        <v>468</v>
      </c>
      <c s="37">
        <v>1</v>
      </c>
      <c s="36">
        <v>0</v>
      </c>
      <c s="36">
        <f>ROUND(G43*H43,6)</f>
      </c>
      <c r="L43" s="38">
        <v>0</v>
      </c>
      <c s="32">
        <f>ROUND(ROUND(L43,2)*ROUND(G43,3),2)</f>
      </c>
      <c s="36" t="s">
        <v>54</v>
      </c>
      <c>
        <f>(M43*21)/100</f>
      </c>
      <c t="s">
        <v>27</v>
      </c>
    </row>
    <row r="44" spans="1:5" ht="12.75">
      <c r="A44" s="35" t="s">
        <v>55</v>
      </c>
      <c r="E44" s="39" t="s">
        <v>2132</v>
      </c>
    </row>
    <row r="45" spans="1:5" ht="12.75">
      <c r="A45" s="35" t="s">
        <v>56</v>
      </c>
      <c r="E45" s="40" t="s">
        <v>2133</v>
      </c>
    </row>
    <row r="46" spans="1:5" ht="12.75">
      <c r="A46" t="s">
        <v>58</v>
      </c>
      <c r="E46" s="39" t="s">
        <v>2133</v>
      </c>
    </row>
    <row r="47" spans="1:16" ht="12.75">
      <c r="A47" t="s">
        <v>49</v>
      </c>
      <c s="34" t="s">
        <v>95</v>
      </c>
      <c s="34" t="s">
        <v>2134</v>
      </c>
      <c s="35" t="s">
        <v>5</v>
      </c>
      <c s="6" t="s">
        <v>2135</v>
      </c>
      <c s="36" t="s">
        <v>468</v>
      </c>
      <c s="37">
        <v>2</v>
      </c>
      <c s="36">
        <v>0</v>
      </c>
      <c s="36">
        <f>ROUND(G47*H47,6)</f>
      </c>
      <c r="L47" s="38">
        <v>0</v>
      </c>
      <c s="32">
        <f>ROUND(ROUND(L47,2)*ROUND(G47,3),2)</f>
      </c>
      <c s="36" t="s">
        <v>54</v>
      </c>
      <c>
        <f>(M47*0)/100</f>
      </c>
      <c t="s">
        <v>149</v>
      </c>
    </row>
    <row r="48" spans="1:5" ht="12.75">
      <c r="A48" s="35" t="s">
        <v>55</v>
      </c>
      <c r="E48" s="39" t="s">
        <v>2135</v>
      </c>
    </row>
    <row r="49" spans="1:5" ht="12.75">
      <c r="A49" s="35" t="s">
        <v>56</v>
      </c>
      <c r="E49" s="40" t="s">
        <v>2136</v>
      </c>
    </row>
    <row r="50" spans="1:5" ht="12.75">
      <c r="A50" t="s">
        <v>58</v>
      </c>
      <c r="E50" s="39" t="s">
        <v>2137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COUNTIFS(L8:L88,"=0",A8:A88,"P")+COUNTIFS(L8:L88,"",A8:A88,"P")+SUM(Q8:Q88)</f>
      </c>
    </row>
    <row r="8" spans="1:13" ht="12.75">
      <c r="A8" t="s">
        <v>44</v>
      </c>
      <c r="C8" s="28" t="s">
        <v>45</v>
      </c>
      <c r="E8" s="30" t="s">
        <v>17</v>
      </c>
      <c r="J8" s="29">
        <f>0+J9+J18+J55</f>
      </c>
      <c s="29">
        <f>0+K9+K18+K55</f>
      </c>
      <c s="29">
        <f>0+L9+L18+L55</f>
      </c>
      <c s="29">
        <f>0+M9+M18+M55</f>
      </c>
    </row>
    <row r="9" spans="1:13" ht="12.75">
      <c r="A9" t="s">
        <v>46</v>
      </c>
      <c r="C9" s="31" t="s">
        <v>47</v>
      </c>
      <c r="E9" s="33" t="s">
        <v>48</v>
      </c>
      <c r="J9" s="32">
        <f>0</f>
      </c>
      <c s="32">
        <f>0</f>
      </c>
      <c s="32">
        <f>0+L10+L14</f>
      </c>
      <c s="32">
        <f>0+M10+M14</f>
      </c>
    </row>
    <row r="10" spans="1:16" ht="38.25">
      <c r="A10" t="s">
        <v>49</v>
      </c>
      <c s="34" t="s">
        <v>50</v>
      </c>
      <c s="34" t="s">
        <v>51</v>
      </c>
      <c s="35" t="s">
        <v>5</v>
      </c>
      <c s="6" t="s">
        <v>52</v>
      </c>
      <c s="36" t="s">
        <v>53</v>
      </c>
      <c s="37">
        <v>2</v>
      </c>
      <c s="36">
        <v>0</v>
      </c>
      <c s="36">
        <f>ROUND(G10*H10,6)</f>
      </c>
      <c r="L10" s="38">
        <v>0</v>
      </c>
      <c s="32">
        <f>ROUND(ROUND(L10,2)*ROUND(G10,3),2)</f>
      </c>
      <c s="36" t="s">
        <v>54</v>
      </c>
      <c>
        <f>(M10*21)/100</f>
      </c>
      <c t="s">
        <v>27</v>
      </c>
    </row>
    <row r="11" spans="1:5" ht="12.75">
      <c r="A11" s="35" t="s">
        <v>55</v>
      </c>
      <c r="E11" s="39" t="s">
        <v>5</v>
      </c>
    </row>
    <row r="12" spans="1:5" ht="38.25">
      <c r="A12" s="35" t="s">
        <v>56</v>
      </c>
      <c r="E12" s="40" t="s">
        <v>57</v>
      </c>
    </row>
    <row r="13" spans="1:5" ht="242.25">
      <c r="A13" t="s">
        <v>58</v>
      </c>
      <c r="E13" s="39" t="s">
        <v>59</v>
      </c>
    </row>
    <row r="14" spans="1:16" ht="38.25">
      <c r="A14" t="s">
        <v>49</v>
      </c>
      <c s="34" t="s">
        <v>27</v>
      </c>
      <c s="34" t="s">
        <v>60</v>
      </c>
      <c s="35" t="s">
        <v>5</v>
      </c>
      <c s="6" t="s">
        <v>61</v>
      </c>
      <c s="36" t="s">
        <v>53</v>
      </c>
      <c s="37">
        <v>0.025</v>
      </c>
      <c s="36">
        <v>0</v>
      </c>
      <c s="36">
        <f>ROUND(G14*H14,6)</f>
      </c>
      <c r="L14" s="38">
        <v>0</v>
      </c>
      <c s="32">
        <f>ROUND(ROUND(L14,2)*ROUND(G14,3),2)</f>
      </c>
      <c s="36" t="s">
        <v>54</v>
      </c>
      <c>
        <f>(M14*21)/100</f>
      </c>
      <c t="s">
        <v>27</v>
      </c>
    </row>
    <row r="15" spans="1:5" ht="12.75">
      <c r="A15" s="35" t="s">
        <v>55</v>
      </c>
      <c r="E15" s="39" t="s">
        <v>5</v>
      </c>
    </row>
    <row r="16" spans="1:5" ht="25.5">
      <c r="A16" s="35" t="s">
        <v>56</v>
      </c>
      <c r="E16" s="40" t="s">
        <v>62</v>
      </c>
    </row>
    <row r="17" spans="1:5" ht="153">
      <c r="A17" t="s">
        <v>58</v>
      </c>
      <c r="E17" s="39" t="s">
        <v>63</v>
      </c>
    </row>
    <row r="18" spans="1:13" ht="12.75">
      <c r="A18" t="s">
        <v>46</v>
      </c>
      <c r="C18" s="31" t="s">
        <v>50</v>
      </c>
      <c r="E18" s="33" t="s">
        <v>64</v>
      </c>
      <c r="J18" s="32">
        <f>0</f>
      </c>
      <c s="32">
        <f>0</f>
      </c>
      <c s="32">
        <f>0+L19+L23+L27+L31+L35+L39+L43+L47+L51</f>
      </c>
      <c s="32">
        <f>0+M19+M23+M27+M31+M35+M39+M43+M47+M51</f>
      </c>
    </row>
    <row r="19" spans="1:16" ht="12.75">
      <c r="A19" t="s">
        <v>49</v>
      </c>
      <c s="34" t="s">
        <v>65</v>
      </c>
      <c s="34" t="s">
        <v>66</v>
      </c>
      <c s="35" t="s">
        <v>5</v>
      </c>
      <c s="6" t="s">
        <v>67</v>
      </c>
      <c s="36" t="s">
        <v>68</v>
      </c>
      <c s="37">
        <v>32</v>
      </c>
      <c s="36">
        <v>0</v>
      </c>
      <c s="36">
        <f>ROUND(G19*H19,6)</f>
      </c>
      <c r="L19" s="38">
        <v>0</v>
      </c>
      <c s="32">
        <f>ROUND(ROUND(L19,2)*ROUND(G19,3),2)</f>
      </c>
      <c s="36" t="s">
        <v>54</v>
      </c>
      <c>
        <f>(M19*21)/100</f>
      </c>
      <c t="s">
        <v>27</v>
      </c>
    </row>
    <row r="20" spans="1:5" ht="12.75">
      <c r="A20" s="35" t="s">
        <v>55</v>
      </c>
      <c r="E20" s="39" t="s">
        <v>5</v>
      </c>
    </row>
    <row r="21" spans="1:5" ht="38.25">
      <c r="A21" s="35" t="s">
        <v>56</v>
      </c>
      <c r="E21" s="40" t="s">
        <v>69</v>
      </c>
    </row>
    <row r="22" spans="1:5" ht="331.5">
      <c r="A22" t="s">
        <v>58</v>
      </c>
      <c r="E22" s="39" t="s">
        <v>70</v>
      </c>
    </row>
    <row r="23" spans="1:16" ht="12.75">
      <c r="A23" t="s">
        <v>49</v>
      </c>
      <c s="34" t="s">
        <v>71</v>
      </c>
      <c s="34" t="s">
        <v>72</v>
      </c>
      <c s="35" t="s">
        <v>5</v>
      </c>
      <c s="6" t="s">
        <v>73</v>
      </c>
      <c s="36" t="s">
        <v>68</v>
      </c>
      <c s="37">
        <v>63</v>
      </c>
      <c s="36">
        <v>0</v>
      </c>
      <c s="36">
        <f>ROUND(G23*H23,6)</f>
      </c>
      <c r="L23" s="38">
        <v>0</v>
      </c>
      <c s="32">
        <f>ROUND(ROUND(L23,2)*ROUND(G23,3),2)</f>
      </c>
      <c s="36" t="s">
        <v>54</v>
      </c>
      <c>
        <f>(M23*21)/100</f>
      </c>
      <c t="s">
        <v>27</v>
      </c>
    </row>
    <row r="24" spans="1:5" ht="12.75">
      <c r="A24" s="35" t="s">
        <v>55</v>
      </c>
      <c r="E24" s="39" t="s">
        <v>5</v>
      </c>
    </row>
    <row r="25" spans="1:5" ht="38.25">
      <c r="A25" s="35" t="s">
        <v>56</v>
      </c>
      <c r="E25" s="40" t="s">
        <v>74</v>
      </c>
    </row>
    <row r="26" spans="1:5" ht="331.5">
      <c r="A26" t="s">
        <v>58</v>
      </c>
      <c r="E26" s="39" t="s">
        <v>70</v>
      </c>
    </row>
    <row r="27" spans="1:16" ht="12.75">
      <c r="A27" t="s">
        <v>49</v>
      </c>
      <c s="34" t="s">
        <v>75</v>
      </c>
      <c s="34" t="s">
        <v>76</v>
      </c>
      <c s="35" t="s">
        <v>5</v>
      </c>
      <c s="6" t="s">
        <v>77</v>
      </c>
      <c s="36" t="s">
        <v>78</v>
      </c>
      <c s="37">
        <v>16</v>
      </c>
      <c s="36">
        <v>0</v>
      </c>
      <c s="36">
        <f>ROUND(G27*H27,6)</f>
      </c>
      <c r="L27" s="38">
        <v>0</v>
      </c>
      <c s="32">
        <f>ROUND(ROUND(L27,2)*ROUND(G27,3),2)</f>
      </c>
      <c s="36" t="s">
        <v>54</v>
      </c>
      <c>
        <f>(M27*21)/100</f>
      </c>
      <c t="s">
        <v>27</v>
      </c>
    </row>
    <row r="28" spans="1:5" ht="12.75">
      <c r="A28" s="35" t="s">
        <v>55</v>
      </c>
      <c r="E28" s="39" t="s">
        <v>5</v>
      </c>
    </row>
    <row r="29" spans="1:5" ht="25.5">
      <c r="A29" s="35" t="s">
        <v>56</v>
      </c>
      <c r="E29" s="40" t="s">
        <v>62</v>
      </c>
    </row>
    <row r="30" spans="1:5" ht="38.25">
      <c r="A30" t="s">
        <v>58</v>
      </c>
      <c r="E30" s="39" t="s">
        <v>79</v>
      </c>
    </row>
    <row r="31" spans="1:16" ht="12.75">
      <c r="A31" t="s">
        <v>49</v>
      </c>
      <c s="34" t="s">
        <v>80</v>
      </c>
      <c s="34" t="s">
        <v>81</v>
      </c>
      <c s="35" t="s">
        <v>5</v>
      </c>
      <c s="6" t="s">
        <v>82</v>
      </c>
      <c s="36" t="s">
        <v>68</v>
      </c>
      <c s="37">
        <v>94</v>
      </c>
      <c s="36">
        <v>0</v>
      </c>
      <c s="36">
        <f>ROUND(G31*H31,6)</f>
      </c>
      <c r="L31" s="38">
        <v>0</v>
      </c>
      <c s="32">
        <f>ROUND(ROUND(L31,2)*ROUND(G31,3),2)</f>
      </c>
      <c s="36" t="s">
        <v>54</v>
      </c>
      <c>
        <f>(M31*21)/100</f>
      </c>
      <c t="s">
        <v>27</v>
      </c>
    </row>
    <row r="32" spans="1:5" ht="12.75">
      <c r="A32" s="35" t="s">
        <v>55</v>
      </c>
      <c r="E32" s="39" t="s">
        <v>5</v>
      </c>
    </row>
    <row r="33" spans="1:5" ht="38.25">
      <c r="A33" s="35" t="s">
        <v>56</v>
      </c>
      <c r="E33" s="40" t="s">
        <v>83</v>
      </c>
    </row>
    <row r="34" spans="1:5" ht="242.25">
      <c r="A34" t="s">
        <v>58</v>
      </c>
      <c r="E34" s="39" t="s">
        <v>84</v>
      </c>
    </row>
    <row r="35" spans="1:16" ht="12.75">
      <c r="A35" t="s">
        <v>49</v>
      </c>
      <c s="34" t="s">
        <v>85</v>
      </c>
      <c s="34" t="s">
        <v>86</v>
      </c>
      <c s="35" t="s">
        <v>5</v>
      </c>
      <c s="6" t="s">
        <v>87</v>
      </c>
      <c s="36" t="s">
        <v>88</v>
      </c>
      <c s="37">
        <v>128.5</v>
      </c>
      <c s="36">
        <v>0</v>
      </c>
      <c s="36">
        <f>ROUND(G35*H35,6)</f>
      </c>
      <c r="L35" s="38">
        <v>0</v>
      </c>
      <c s="32">
        <f>ROUND(ROUND(L35,2)*ROUND(G35,3),2)</f>
      </c>
      <c s="36" t="s">
        <v>54</v>
      </c>
      <c>
        <f>(M35*21)/100</f>
      </c>
      <c t="s">
        <v>27</v>
      </c>
    </row>
    <row r="36" spans="1:5" ht="12.75">
      <c r="A36" s="35" t="s">
        <v>55</v>
      </c>
      <c r="E36" s="39" t="s">
        <v>5</v>
      </c>
    </row>
    <row r="37" spans="1:5" ht="38.25">
      <c r="A37" s="35" t="s">
        <v>56</v>
      </c>
      <c r="E37" s="40" t="s">
        <v>89</v>
      </c>
    </row>
    <row r="38" spans="1:5" ht="12.75">
      <c r="A38" t="s">
        <v>58</v>
      </c>
      <c r="E38" s="39" t="s">
        <v>90</v>
      </c>
    </row>
    <row r="39" spans="1:16" ht="12.75">
      <c r="A39" t="s">
        <v>49</v>
      </c>
      <c s="34" t="s">
        <v>91</v>
      </c>
      <c s="34" t="s">
        <v>92</v>
      </c>
      <c s="35" t="s">
        <v>5</v>
      </c>
      <c s="6" t="s">
        <v>93</v>
      </c>
      <c s="36" t="s">
        <v>78</v>
      </c>
      <c s="37">
        <v>25</v>
      </c>
      <c s="36">
        <v>0</v>
      </c>
      <c s="36">
        <f>ROUND(G39*H39,6)</f>
      </c>
      <c r="L39" s="38">
        <v>0</v>
      </c>
      <c s="32">
        <f>ROUND(ROUND(L39,2)*ROUND(G39,3),2)</f>
      </c>
      <c s="36" t="s">
        <v>54</v>
      </c>
      <c>
        <f>(M39*21)/100</f>
      </c>
      <c t="s">
        <v>27</v>
      </c>
    </row>
    <row r="40" spans="1:5" ht="12.75">
      <c r="A40" s="35" t="s">
        <v>55</v>
      </c>
      <c r="E40" s="39" t="s">
        <v>5</v>
      </c>
    </row>
    <row r="41" spans="1:5" ht="25.5">
      <c r="A41" s="35" t="s">
        <v>56</v>
      </c>
      <c r="E41" s="40" t="s">
        <v>62</v>
      </c>
    </row>
    <row r="42" spans="1:5" ht="102">
      <c r="A42" t="s">
        <v>58</v>
      </c>
      <c r="E42" s="39" t="s">
        <v>94</v>
      </c>
    </row>
    <row r="43" spans="1:16" ht="12.75">
      <c r="A43" t="s">
        <v>49</v>
      </c>
      <c s="34" t="s">
        <v>95</v>
      </c>
      <c s="34" t="s">
        <v>96</v>
      </c>
      <c s="35" t="s">
        <v>5</v>
      </c>
      <c s="6" t="s">
        <v>97</v>
      </c>
      <c s="36" t="s">
        <v>78</v>
      </c>
      <c s="37">
        <v>20</v>
      </c>
      <c s="36">
        <v>0</v>
      </c>
      <c s="36">
        <f>ROUND(G43*H43,6)</f>
      </c>
      <c r="L43" s="38">
        <v>0</v>
      </c>
      <c s="32">
        <f>ROUND(ROUND(L43,2)*ROUND(G43,3),2)</f>
      </c>
      <c s="36" t="s">
        <v>54</v>
      </c>
      <c>
        <f>(M43*21)/100</f>
      </c>
      <c t="s">
        <v>27</v>
      </c>
    </row>
    <row r="44" spans="1:5" ht="12.75">
      <c r="A44" s="35" t="s">
        <v>55</v>
      </c>
      <c r="E44" s="39" t="s">
        <v>5</v>
      </c>
    </row>
    <row r="45" spans="1:5" ht="25.5">
      <c r="A45" s="35" t="s">
        <v>56</v>
      </c>
      <c r="E45" s="40" t="s">
        <v>62</v>
      </c>
    </row>
    <row r="46" spans="1:5" ht="76.5">
      <c r="A46" t="s">
        <v>58</v>
      </c>
      <c r="E46" s="39" t="s">
        <v>98</v>
      </c>
    </row>
    <row r="47" spans="1:16" ht="12.75">
      <c r="A47" t="s">
        <v>49</v>
      </c>
      <c s="34" t="s">
        <v>99</v>
      </c>
      <c s="34" t="s">
        <v>100</v>
      </c>
      <c s="35" t="s">
        <v>5</v>
      </c>
      <c s="6" t="s">
        <v>101</v>
      </c>
      <c s="36" t="s">
        <v>78</v>
      </c>
      <c s="37">
        <v>20</v>
      </c>
      <c s="36">
        <v>0</v>
      </c>
      <c s="36">
        <f>ROUND(G47*H47,6)</f>
      </c>
      <c r="L47" s="38">
        <v>0</v>
      </c>
      <c s="32">
        <f>ROUND(ROUND(L47,2)*ROUND(G47,3),2)</f>
      </c>
      <c s="36" t="s">
        <v>54</v>
      </c>
      <c>
        <f>(M47*21)/100</f>
      </c>
      <c t="s">
        <v>27</v>
      </c>
    </row>
    <row r="48" spans="1:5" ht="12.75">
      <c r="A48" s="35" t="s">
        <v>55</v>
      </c>
      <c r="E48" s="39" t="s">
        <v>5</v>
      </c>
    </row>
    <row r="49" spans="1:5" ht="25.5">
      <c r="A49" s="35" t="s">
        <v>56</v>
      </c>
      <c r="E49" s="40" t="s">
        <v>62</v>
      </c>
    </row>
    <row r="50" spans="1:5" ht="102">
      <c r="A50" t="s">
        <v>58</v>
      </c>
      <c r="E50" s="39" t="s">
        <v>102</v>
      </c>
    </row>
    <row r="51" spans="1:16" ht="12.75">
      <c r="A51" t="s">
        <v>49</v>
      </c>
      <c s="34" t="s">
        <v>103</v>
      </c>
      <c s="34" t="s">
        <v>104</v>
      </c>
      <c s="35" t="s">
        <v>5</v>
      </c>
      <c s="6" t="s">
        <v>105</v>
      </c>
      <c s="36" t="s">
        <v>78</v>
      </c>
      <c s="37">
        <v>200</v>
      </c>
      <c s="36">
        <v>0</v>
      </c>
      <c s="36">
        <f>ROUND(G51*H51,6)</f>
      </c>
      <c r="L51" s="38">
        <v>0</v>
      </c>
      <c s="32">
        <f>ROUND(ROUND(L51,2)*ROUND(G51,3),2)</f>
      </c>
      <c s="36" t="s">
        <v>54</v>
      </c>
      <c>
        <f>(M51*21)/100</f>
      </c>
      <c t="s">
        <v>27</v>
      </c>
    </row>
    <row r="52" spans="1:5" ht="12.75">
      <c r="A52" s="35" t="s">
        <v>55</v>
      </c>
      <c r="E52" s="39" t="s">
        <v>5</v>
      </c>
    </row>
    <row r="53" spans="1:5" ht="25.5">
      <c r="A53" s="35" t="s">
        <v>56</v>
      </c>
      <c r="E53" s="40" t="s">
        <v>62</v>
      </c>
    </row>
    <row r="54" spans="1:5" ht="127.5">
      <c r="A54" t="s">
        <v>58</v>
      </c>
      <c r="E54" s="39" t="s">
        <v>106</v>
      </c>
    </row>
    <row r="55" spans="1:13" ht="12.75">
      <c r="A55" t="s">
        <v>46</v>
      </c>
      <c r="C55" s="31" t="s">
        <v>27</v>
      </c>
      <c r="E55" s="33" t="s">
        <v>107</v>
      </c>
      <c r="J55" s="32">
        <f>0</f>
      </c>
      <c s="32">
        <f>0</f>
      </c>
      <c s="32">
        <f>0+L56+L60+L64+L68+L72+L76+L80+L84+L88</f>
      </c>
      <c s="32">
        <f>0+M56+M60+M64+M68+M72+M76+M80+M84+M88</f>
      </c>
    </row>
    <row r="56" spans="1:16" ht="12.75">
      <c r="A56" t="s">
        <v>49</v>
      </c>
      <c s="34" t="s">
        <v>108</v>
      </c>
      <c s="34" t="s">
        <v>109</v>
      </c>
      <c s="35" t="s">
        <v>5</v>
      </c>
      <c s="6" t="s">
        <v>110</v>
      </c>
      <c s="36" t="s">
        <v>111</v>
      </c>
      <c s="37">
        <v>1.825</v>
      </c>
      <c s="36">
        <v>0</v>
      </c>
      <c s="36">
        <f>ROUND(G56*H56,6)</f>
      </c>
      <c r="L56" s="38">
        <v>0</v>
      </c>
      <c s="32">
        <f>ROUND(ROUND(L56,2)*ROUND(G56,3),2)</f>
      </c>
      <c s="36" t="s">
        <v>54</v>
      </c>
      <c>
        <f>(M56*21)/100</f>
      </c>
      <c t="s">
        <v>27</v>
      </c>
    </row>
    <row r="57" spans="1:5" ht="12.75">
      <c r="A57" s="35" t="s">
        <v>55</v>
      </c>
      <c r="E57" s="39" t="s">
        <v>5</v>
      </c>
    </row>
    <row r="58" spans="1:5" ht="25.5">
      <c r="A58" s="35" t="s">
        <v>56</v>
      </c>
      <c r="E58" s="40" t="s">
        <v>62</v>
      </c>
    </row>
    <row r="59" spans="1:5" ht="76.5">
      <c r="A59" t="s">
        <v>58</v>
      </c>
      <c r="E59" s="39" t="s">
        <v>112</v>
      </c>
    </row>
    <row r="60" spans="1:16" ht="12.75">
      <c r="A60" t="s">
        <v>49</v>
      </c>
      <c s="34" t="s">
        <v>113</v>
      </c>
      <c s="34" t="s">
        <v>114</v>
      </c>
      <c s="35" t="s">
        <v>5</v>
      </c>
      <c s="6" t="s">
        <v>115</v>
      </c>
      <c s="36" t="s">
        <v>111</v>
      </c>
      <c s="37">
        <v>1.92</v>
      </c>
      <c s="36">
        <v>0</v>
      </c>
      <c s="36">
        <f>ROUND(G60*H60,6)</f>
      </c>
      <c r="L60" s="38">
        <v>0</v>
      </c>
      <c s="32">
        <f>ROUND(ROUND(L60,2)*ROUND(G60,3),2)</f>
      </c>
      <c s="36" t="s">
        <v>54</v>
      </c>
      <c>
        <f>(M60*21)/100</f>
      </c>
      <c t="s">
        <v>27</v>
      </c>
    </row>
    <row r="61" spans="1:5" ht="12.75">
      <c r="A61" s="35" t="s">
        <v>55</v>
      </c>
      <c r="E61" s="39" t="s">
        <v>5</v>
      </c>
    </row>
    <row r="62" spans="1:5" ht="25.5">
      <c r="A62" s="35" t="s">
        <v>56</v>
      </c>
      <c r="E62" s="40" t="s">
        <v>62</v>
      </c>
    </row>
    <row r="63" spans="1:5" ht="76.5">
      <c r="A63" t="s">
        <v>58</v>
      </c>
      <c r="E63" s="39" t="s">
        <v>112</v>
      </c>
    </row>
    <row r="64" spans="1:16" ht="12.75">
      <c r="A64" t="s">
        <v>49</v>
      </c>
      <c s="34" t="s">
        <v>116</v>
      </c>
      <c s="34" t="s">
        <v>117</v>
      </c>
      <c s="35" t="s">
        <v>5</v>
      </c>
      <c s="6" t="s">
        <v>118</v>
      </c>
      <c s="36" t="s">
        <v>111</v>
      </c>
      <c s="37">
        <v>1.825</v>
      </c>
      <c s="36">
        <v>0</v>
      </c>
      <c s="36">
        <f>ROUND(G64*H64,6)</f>
      </c>
      <c r="L64" s="38">
        <v>0</v>
      </c>
      <c s="32">
        <f>ROUND(ROUND(L64,2)*ROUND(G64,3),2)</f>
      </c>
      <c s="36" t="s">
        <v>54</v>
      </c>
      <c>
        <f>(M64*21)/100</f>
      </c>
      <c t="s">
        <v>27</v>
      </c>
    </row>
    <row r="65" spans="1:5" ht="12.75">
      <c r="A65" s="35" t="s">
        <v>55</v>
      </c>
      <c r="E65" s="39" t="s">
        <v>5</v>
      </c>
    </row>
    <row r="66" spans="1:5" ht="25.5">
      <c r="A66" s="35" t="s">
        <v>56</v>
      </c>
      <c r="E66" s="40" t="s">
        <v>62</v>
      </c>
    </row>
    <row r="67" spans="1:5" ht="216.75">
      <c r="A67" t="s">
        <v>58</v>
      </c>
      <c r="E67" s="39" t="s">
        <v>119</v>
      </c>
    </row>
    <row r="68" spans="1:16" ht="12.75">
      <c r="A68" t="s">
        <v>49</v>
      </c>
      <c s="34" t="s">
        <v>120</v>
      </c>
      <c s="34" t="s">
        <v>121</v>
      </c>
      <c s="35" t="s">
        <v>5</v>
      </c>
      <c s="6" t="s">
        <v>122</v>
      </c>
      <c s="36" t="s">
        <v>111</v>
      </c>
      <c s="37">
        <v>1.92</v>
      </c>
      <c s="36">
        <v>0</v>
      </c>
      <c s="36">
        <f>ROUND(G68*H68,6)</f>
      </c>
      <c r="L68" s="38">
        <v>0</v>
      </c>
      <c s="32">
        <f>ROUND(ROUND(L68,2)*ROUND(G68,3),2)</f>
      </c>
      <c s="36" t="s">
        <v>54</v>
      </c>
      <c>
        <f>(M68*21)/100</f>
      </c>
      <c t="s">
        <v>27</v>
      </c>
    </row>
    <row r="69" spans="1:5" ht="12.75">
      <c r="A69" s="35" t="s">
        <v>55</v>
      </c>
      <c r="E69" s="39" t="s">
        <v>5</v>
      </c>
    </row>
    <row r="70" spans="1:5" ht="25.5">
      <c r="A70" s="35" t="s">
        <v>56</v>
      </c>
      <c r="E70" s="40" t="s">
        <v>62</v>
      </c>
    </row>
    <row r="71" spans="1:5" ht="216.75">
      <c r="A71" t="s">
        <v>58</v>
      </c>
      <c r="E71" s="39" t="s">
        <v>119</v>
      </c>
    </row>
    <row r="72" spans="1:16" ht="25.5">
      <c r="A72" t="s">
        <v>49</v>
      </c>
      <c s="34" t="s">
        <v>123</v>
      </c>
      <c s="34" t="s">
        <v>124</v>
      </c>
      <c s="35" t="s">
        <v>5</v>
      </c>
      <c s="6" t="s">
        <v>125</v>
      </c>
      <c s="36" t="s">
        <v>126</v>
      </c>
      <c s="37">
        <v>6</v>
      </c>
      <c s="36">
        <v>0</v>
      </c>
      <c s="36">
        <f>ROUND(G72*H72,6)</f>
      </c>
      <c r="L72" s="38">
        <v>0</v>
      </c>
      <c s="32">
        <f>ROUND(ROUND(L72,2)*ROUND(G72,3),2)</f>
      </c>
      <c s="36" t="s">
        <v>54</v>
      </c>
      <c>
        <f>(M72*21)/100</f>
      </c>
      <c t="s">
        <v>27</v>
      </c>
    </row>
    <row r="73" spans="1:5" ht="12.75">
      <c r="A73" s="35" t="s">
        <v>55</v>
      </c>
      <c r="E73" s="39" t="s">
        <v>5</v>
      </c>
    </row>
    <row r="74" spans="1:5" ht="25.5">
      <c r="A74" s="35" t="s">
        <v>56</v>
      </c>
      <c r="E74" s="40" t="s">
        <v>62</v>
      </c>
    </row>
    <row r="75" spans="1:5" ht="153">
      <c r="A75" t="s">
        <v>58</v>
      </c>
      <c r="E75" s="39" t="s">
        <v>127</v>
      </c>
    </row>
    <row r="76" spans="1:16" ht="25.5">
      <c r="A76" t="s">
        <v>49</v>
      </c>
      <c s="34" t="s">
        <v>128</v>
      </c>
      <c s="34" t="s">
        <v>129</v>
      </c>
      <c s="35" t="s">
        <v>5</v>
      </c>
      <c s="6" t="s">
        <v>130</v>
      </c>
      <c s="36" t="s">
        <v>126</v>
      </c>
      <c s="37">
        <v>4</v>
      </c>
      <c s="36">
        <v>0</v>
      </c>
      <c s="36">
        <f>ROUND(G76*H76,6)</f>
      </c>
      <c r="L76" s="38">
        <v>0</v>
      </c>
      <c s="32">
        <f>ROUND(ROUND(L76,2)*ROUND(G76,3),2)</f>
      </c>
      <c s="36" t="s">
        <v>54</v>
      </c>
      <c>
        <f>(M76*21)/100</f>
      </c>
      <c t="s">
        <v>27</v>
      </c>
    </row>
    <row r="77" spans="1:5" ht="12.75">
      <c r="A77" s="35" t="s">
        <v>55</v>
      </c>
      <c r="E77" s="39" t="s">
        <v>5</v>
      </c>
    </row>
    <row r="78" spans="1:5" ht="25.5">
      <c r="A78" s="35" t="s">
        <v>56</v>
      </c>
      <c r="E78" s="40" t="s">
        <v>62</v>
      </c>
    </row>
    <row r="79" spans="1:5" ht="153">
      <c r="A79" t="s">
        <v>58</v>
      </c>
      <c r="E79" s="39" t="s">
        <v>127</v>
      </c>
    </row>
    <row r="80" spans="1:16" ht="12.75">
      <c r="A80" t="s">
        <v>49</v>
      </c>
      <c s="34" t="s">
        <v>131</v>
      </c>
      <c s="34" t="s">
        <v>132</v>
      </c>
      <c s="35" t="s">
        <v>5</v>
      </c>
      <c s="6" t="s">
        <v>133</v>
      </c>
      <c s="36" t="s">
        <v>134</v>
      </c>
      <c s="37">
        <v>16</v>
      </c>
      <c s="36">
        <v>0</v>
      </c>
      <c s="36">
        <f>ROUND(G80*H80,6)</f>
      </c>
      <c r="L80" s="38">
        <v>0</v>
      </c>
      <c s="32">
        <f>ROUND(ROUND(L80,2)*ROUND(G80,3),2)</f>
      </c>
      <c s="36" t="s">
        <v>54</v>
      </c>
      <c>
        <f>(M80*21)/100</f>
      </c>
      <c t="s">
        <v>27</v>
      </c>
    </row>
    <row r="81" spans="1:5" ht="12.75">
      <c r="A81" s="35" t="s">
        <v>55</v>
      </c>
      <c r="E81" s="39" t="s">
        <v>5</v>
      </c>
    </row>
    <row r="82" spans="1:5" ht="25.5">
      <c r="A82" s="35" t="s">
        <v>56</v>
      </c>
      <c r="E82" s="40" t="s">
        <v>62</v>
      </c>
    </row>
    <row r="83" spans="1:5" ht="127.5">
      <c r="A83" t="s">
        <v>58</v>
      </c>
      <c r="E83" s="39" t="s">
        <v>135</v>
      </c>
    </row>
    <row r="84" spans="1:16" ht="12.75">
      <c r="A84" t="s">
        <v>49</v>
      </c>
      <c s="34" t="s">
        <v>136</v>
      </c>
      <c s="34" t="s">
        <v>137</v>
      </c>
      <c s="35" t="s">
        <v>5</v>
      </c>
      <c s="6" t="s">
        <v>138</v>
      </c>
      <c s="36" t="s">
        <v>134</v>
      </c>
      <c s="37">
        <v>8</v>
      </c>
      <c s="36">
        <v>0</v>
      </c>
      <c s="36">
        <f>ROUND(G84*H84,6)</f>
      </c>
      <c r="L84" s="38">
        <v>0</v>
      </c>
      <c s="32">
        <f>ROUND(ROUND(L84,2)*ROUND(G84,3),2)</f>
      </c>
      <c s="36" t="s">
        <v>54</v>
      </c>
      <c>
        <f>(M84*21)/100</f>
      </c>
      <c t="s">
        <v>27</v>
      </c>
    </row>
    <row r="85" spans="1:5" ht="12.75">
      <c r="A85" s="35" t="s">
        <v>55</v>
      </c>
      <c r="E85" s="39" t="s">
        <v>5</v>
      </c>
    </row>
    <row r="86" spans="1:5" ht="25.5">
      <c r="A86" s="35" t="s">
        <v>56</v>
      </c>
      <c r="E86" s="40" t="s">
        <v>62</v>
      </c>
    </row>
    <row r="87" spans="1:5" ht="127.5">
      <c r="A87" t="s">
        <v>58</v>
      </c>
      <c r="E87" s="39" t="s">
        <v>139</v>
      </c>
    </row>
    <row r="88" spans="1:16" ht="12.75">
      <c r="A88" t="s">
        <v>49</v>
      </c>
      <c s="34" t="s">
        <v>140</v>
      </c>
      <c s="34" t="s">
        <v>141</v>
      </c>
      <c s="35" t="s">
        <v>5</v>
      </c>
      <c s="6" t="s">
        <v>142</v>
      </c>
      <c s="36" t="s">
        <v>126</v>
      </c>
      <c s="37">
        <v>4</v>
      </c>
      <c s="36">
        <v>0</v>
      </c>
      <c s="36">
        <f>ROUND(G88*H88,6)</f>
      </c>
      <c r="L88" s="38">
        <v>0</v>
      </c>
      <c s="32">
        <f>ROUND(ROUND(L88,2)*ROUND(G88,3),2)</f>
      </c>
      <c s="36" t="s">
        <v>54</v>
      </c>
      <c>
        <f>(M88*21)/100</f>
      </c>
      <c t="s">
        <v>27</v>
      </c>
    </row>
    <row r="89" spans="1:5" ht="12.75">
      <c r="A89" s="35" t="s">
        <v>55</v>
      </c>
      <c r="E89" s="39" t="s">
        <v>5</v>
      </c>
    </row>
    <row r="90" spans="1:5" ht="25.5">
      <c r="A90" s="35" t="s">
        <v>56</v>
      </c>
      <c r="E90" s="40" t="s">
        <v>62</v>
      </c>
    </row>
    <row r="91" spans="1:5" ht="178.5">
      <c r="A91" t="s">
        <v>58</v>
      </c>
      <c r="E91" s="39" t="s">
        <v>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2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144</v>
      </c>
      <c s="41">
        <f>Rekapitulace!C12</f>
      </c>
      <c s="20" t="s">
        <v>0</v>
      </c>
      <c t="s">
        <v>23</v>
      </c>
      <c t="s">
        <v>27</v>
      </c>
    </row>
    <row r="4" spans="1:16" ht="32" customHeight="1">
      <c r="A4" s="24" t="s">
        <v>20</v>
      </c>
      <c s="25" t="s">
        <v>28</v>
      </c>
      <c s="27" t="s">
        <v>144</v>
      </c>
      <c r="E4" s="26" t="s">
        <v>145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COUNTIFS(L8:L224,"=0",A8:A224,"P")+COUNTIFS(L8:L224,"",A8:A224,"P")+SUM(Q8:Q224)</f>
      </c>
    </row>
    <row r="8" spans="1:13" ht="12.75">
      <c r="A8" t="s">
        <v>44</v>
      </c>
      <c r="C8" s="28" t="s">
        <v>148</v>
      </c>
      <c r="E8" s="30" t="s">
        <v>147</v>
      </c>
      <c r="J8" s="29">
        <f>0+J9+J66+J91</f>
      </c>
      <c s="29">
        <f>0+K9+K66+K91</f>
      </c>
      <c s="29">
        <f>0+L9+L66+L91</f>
      </c>
      <c s="29">
        <f>0+M9+M66+M91</f>
      </c>
    </row>
    <row r="9" spans="1:13" ht="12.75">
      <c r="A9" t="s">
        <v>46</v>
      </c>
      <c r="C9" s="31" t="s">
        <v>149</v>
      </c>
      <c r="E9" s="33" t="s">
        <v>150</v>
      </c>
      <c r="J9" s="32">
        <f>0</f>
      </c>
      <c s="32">
        <f>0</f>
      </c>
      <c s="32">
        <f>0+L10+L14+L18+L22+L26+L30+L34+L38+L42+L46+L50+L54+L58+L62</f>
      </c>
      <c s="32">
        <f>0+M10+M14+M18+M22+M26+M30+M34+M38+M42+M46+M50+M54+M58+M62</f>
      </c>
    </row>
    <row r="10" spans="1:16" ht="12.75">
      <c r="A10" t="s">
        <v>49</v>
      </c>
      <c s="34" t="s">
        <v>50</v>
      </c>
      <c s="34" t="s">
        <v>151</v>
      </c>
      <c s="35" t="s">
        <v>5</v>
      </c>
      <c s="6" t="s">
        <v>152</v>
      </c>
      <c s="36" t="s">
        <v>153</v>
      </c>
      <c s="37">
        <v>1</v>
      </c>
      <c s="36">
        <v>0</v>
      </c>
      <c s="36">
        <f>ROUND(G10*H10,6)</f>
      </c>
      <c r="L10" s="38">
        <v>0</v>
      </c>
      <c s="32">
        <f>ROUND(ROUND(L10,2)*ROUND(G10,3),2)</f>
      </c>
      <c s="36" t="s">
        <v>54</v>
      </c>
      <c>
        <f>(M10*21)/100</f>
      </c>
      <c t="s">
        <v>27</v>
      </c>
    </row>
    <row r="11" spans="1:5" ht="12.75">
      <c r="A11" s="35" t="s">
        <v>55</v>
      </c>
      <c r="E11" s="39" t="s">
        <v>154</v>
      </c>
    </row>
    <row r="12" spans="1:5" ht="12.75">
      <c r="A12" s="35" t="s">
        <v>56</v>
      </c>
      <c r="E12" s="40" t="s">
        <v>155</v>
      </c>
    </row>
    <row r="13" spans="1:5" ht="63.75">
      <c r="A13" t="s">
        <v>58</v>
      </c>
      <c r="E13" s="39" t="s">
        <v>156</v>
      </c>
    </row>
    <row r="14" spans="1:16" ht="12.75">
      <c r="A14" t="s">
        <v>49</v>
      </c>
      <c s="34" t="s">
        <v>27</v>
      </c>
      <c s="34" t="s">
        <v>157</v>
      </c>
      <c s="35" t="s">
        <v>5</v>
      </c>
      <c s="6" t="s">
        <v>158</v>
      </c>
      <c s="36" t="s">
        <v>153</v>
      </c>
      <c s="37">
        <v>1</v>
      </c>
      <c s="36">
        <v>0</v>
      </c>
      <c s="36">
        <f>ROUND(G14*H14,6)</f>
      </c>
      <c r="L14" s="38">
        <v>0</v>
      </c>
      <c s="32">
        <f>ROUND(ROUND(L14,2)*ROUND(G14,3),2)</f>
      </c>
      <c s="36" t="s">
        <v>54</v>
      </c>
      <c>
        <f>(M14*21)/100</f>
      </c>
      <c t="s">
        <v>27</v>
      </c>
    </row>
    <row r="15" spans="1:5" ht="12.75">
      <c r="A15" s="35" t="s">
        <v>55</v>
      </c>
      <c r="E15" s="39" t="s">
        <v>154</v>
      </c>
    </row>
    <row r="16" spans="1:5" ht="12.75">
      <c r="A16" s="35" t="s">
        <v>56</v>
      </c>
      <c r="E16" s="40" t="s">
        <v>155</v>
      </c>
    </row>
    <row r="17" spans="1:5" ht="63.75">
      <c r="A17" t="s">
        <v>58</v>
      </c>
      <c r="E17" s="39" t="s">
        <v>156</v>
      </c>
    </row>
    <row r="18" spans="1:16" ht="12.75">
      <c r="A18" t="s">
        <v>49</v>
      </c>
      <c s="34" t="s">
        <v>26</v>
      </c>
      <c s="34" t="s">
        <v>159</v>
      </c>
      <c s="35" t="s">
        <v>5</v>
      </c>
      <c s="6" t="s">
        <v>160</v>
      </c>
      <c s="36" t="s">
        <v>68</v>
      </c>
      <c s="37">
        <v>4</v>
      </c>
      <c s="36">
        <v>0</v>
      </c>
      <c s="36">
        <f>ROUND(G18*H18,6)</f>
      </c>
      <c r="L18" s="38">
        <v>0</v>
      </c>
      <c s="32">
        <f>ROUND(ROUND(L18,2)*ROUND(G18,3),2)</f>
      </c>
      <c s="36" t="s">
        <v>54</v>
      </c>
      <c>
        <f>(M18*21)/100</f>
      </c>
      <c t="s">
        <v>27</v>
      </c>
    </row>
    <row r="19" spans="1:5" ht="12.75">
      <c r="A19" s="35" t="s">
        <v>55</v>
      </c>
      <c r="E19" s="39" t="s">
        <v>161</v>
      </c>
    </row>
    <row r="20" spans="1:5" ht="12.75">
      <c r="A20" s="35" t="s">
        <v>56</v>
      </c>
      <c r="E20" s="40" t="s">
        <v>162</v>
      </c>
    </row>
    <row r="21" spans="1:5" ht="318.75">
      <c r="A21" t="s">
        <v>58</v>
      </c>
      <c r="E21" s="39" t="s">
        <v>163</v>
      </c>
    </row>
    <row r="22" spans="1:16" ht="12.75">
      <c r="A22" t="s">
        <v>49</v>
      </c>
      <c s="34" t="s">
        <v>65</v>
      </c>
      <c s="34" t="s">
        <v>164</v>
      </c>
      <c s="35" t="s">
        <v>5</v>
      </c>
      <c s="6" t="s">
        <v>165</v>
      </c>
      <c s="36" t="s">
        <v>68</v>
      </c>
      <c s="37">
        <v>28</v>
      </c>
      <c s="36">
        <v>0</v>
      </c>
      <c s="36">
        <f>ROUND(G22*H22,6)</f>
      </c>
      <c r="L22" s="38">
        <v>0</v>
      </c>
      <c s="32">
        <f>ROUND(ROUND(L22,2)*ROUND(G22,3),2)</f>
      </c>
      <c s="36" t="s">
        <v>54</v>
      </c>
      <c>
        <f>(M22*21)/100</f>
      </c>
      <c t="s">
        <v>27</v>
      </c>
    </row>
    <row r="23" spans="1:5" ht="12.75">
      <c r="A23" s="35" t="s">
        <v>55</v>
      </c>
      <c r="E23" s="39" t="s">
        <v>166</v>
      </c>
    </row>
    <row r="24" spans="1:5" ht="12.75">
      <c r="A24" s="35" t="s">
        <v>56</v>
      </c>
      <c r="E24" s="40" t="s">
        <v>155</v>
      </c>
    </row>
    <row r="25" spans="1:5" ht="318.75">
      <c r="A25" t="s">
        <v>58</v>
      </c>
      <c r="E25" s="39" t="s">
        <v>163</v>
      </c>
    </row>
    <row r="26" spans="1:16" ht="12.75">
      <c r="A26" t="s">
        <v>49</v>
      </c>
      <c s="34" t="s">
        <v>71</v>
      </c>
      <c s="34" t="s">
        <v>167</v>
      </c>
      <c s="35" t="s">
        <v>5</v>
      </c>
      <c s="6" t="s">
        <v>168</v>
      </c>
      <c s="36" t="s">
        <v>68</v>
      </c>
      <c s="37">
        <v>2</v>
      </c>
      <c s="36">
        <v>0</v>
      </c>
      <c s="36">
        <f>ROUND(G26*H26,6)</f>
      </c>
      <c r="L26" s="38">
        <v>0</v>
      </c>
      <c s="32">
        <f>ROUND(ROUND(L26,2)*ROUND(G26,3),2)</f>
      </c>
      <c s="36" t="s">
        <v>54</v>
      </c>
      <c>
        <f>(M26*21)/100</f>
      </c>
      <c t="s">
        <v>27</v>
      </c>
    </row>
    <row r="27" spans="1:5" ht="12.75">
      <c r="A27" s="35" t="s">
        <v>55</v>
      </c>
      <c r="E27" s="39" t="s">
        <v>169</v>
      </c>
    </row>
    <row r="28" spans="1:5" ht="12.75">
      <c r="A28" s="35" t="s">
        <v>56</v>
      </c>
      <c r="E28" s="40" t="s">
        <v>155</v>
      </c>
    </row>
    <row r="29" spans="1:5" ht="267.75">
      <c r="A29" t="s">
        <v>58</v>
      </c>
      <c r="E29" s="39" t="s">
        <v>170</v>
      </c>
    </row>
    <row r="30" spans="1:16" ht="12.75">
      <c r="A30" t="s">
        <v>49</v>
      </c>
      <c s="34" t="s">
        <v>75</v>
      </c>
      <c s="34" t="s">
        <v>81</v>
      </c>
      <c s="35" t="s">
        <v>5</v>
      </c>
      <c s="6" t="s">
        <v>82</v>
      </c>
      <c s="36" t="s">
        <v>68</v>
      </c>
      <c s="37">
        <v>28</v>
      </c>
      <c s="36">
        <v>0</v>
      </c>
      <c s="36">
        <f>ROUND(G30*H30,6)</f>
      </c>
      <c r="L30" s="38">
        <v>0</v>
      </c>
      <c s="32">
        <f>ROUND(ROUND(L30,2)*ROUND(G30,3),2)</f>
      </c>
      <c s="36" t="s">
        <v>54</v>
      </c>
      <c>
        <f>(M30*21)/100</f>
      </c>
      <c t="s">
        <v>27</v>
      </c>
    </row>
    <row r="31" spans="1:5" ht="12.75">
      <c r="A31" s="35" t="s">
        <v>55</v>
      </c>
      <c r="E31" s="39" t="s">
        <v>166</v>
      </c>
    </row>
    <row r="32" spans="1:5" ht="12.75">
      <c r="A32" s="35" t="s">
        <v>56</v>
      </c>
      <c r="E32" s="40" t="s">
        <v>155</v>
      </c>
    </row>
    <row r="33" spans="1:5" ht="229.5">
      <c r="A33" t="s">
        <v>58</v>
      </c>
      <c r="E33" s="39" t="s">
        <v>171</v>
      </c>
    </row>
    <row r="34" spans="1:16" ht="12.75">
      <c r="A34" t="s">
        <v>49</v>
      </c>
      <c s="34" t="s">
        <v>80</v>
      </c>
      <c s="34" t="s">
        <v>172</v>
      </c>
      <c s="35" t="s">
        <v>5</v>
      </c>
      <c s="6" t="s">
        <v>173</v>
      </c>
      <c s="36" t="s">
        <v>68</v>
      </c>
      <c s="37">
        <v>2</v>
      </c>
      <c s="36">
        <v>0</v>
      </c>
      <c s="36">
        <f>ROUND(G34*H34,6)</f>
      </c>
      <c r="L34" s="38">
        <v>0</v>
      </c>
      <c s="32">
        <f>ROUND(ROUND(L34,2)*ROUND(G34,3),2)</f>
      </c>
      <c s="36" t="s">
        <v>54</v>
      </c>
      <c>
        <f>(M34*21)/100</f>
      </c>
      <c t="s">
        <v>27</v>
      </c>
    </row>
    <row r="35" spans="1:5" ht="12.75">
      <c r="A35" s="35" t="s">
        <v>55</v>
      </c>
      <c r="E35" s="39" t="s">
        <v>174</v>
      </c>
    </row>
    <row r="36" spans="1:5" ht="12.75">
      <c r="A36" s="35" t="s">
        <v>56</v>
      </c>
      <c r="E36" s="40" t="s">
        <v>175</v>
      </c>
    </row>
    <row r="37" spans="1:5" ht="280.5">
      <c r="A37" t="s">
        <v>58</v>
      </c>
      <c r="E37" s="39" t="s">
        <v>176</v>
      </c>
    </row>
    <row r="38" spans="1:16" ht="12.75">
      <c r="A38" t="s">
        <v>49</v>
      </c>
      <c s="34" t="s">
        <v>85</v>
      </c>
      <c s="34" t="s">
        <v>177</v>
      </c>
      <c s="35" t="s">
        <v>5</v>
      </c>
      <c s="6" t="s">
        <v>178</v>
      </c>
      <c s="36" t="s">
        <v>88</v>
      </c>
      <c s="37">
        <v>112</v>
      </c>
      <c s="36">
        <v>0</v>
      </c>
      <c s="36">
        <f>ROUND(G38*H38,6)</f>
      </c>
      <c r="L38" s="38">
        <v>0</v>
      </c>
      <c s="32">
        <f>ROUND(ROUND(L38,2)*ROUND(G38,3),2)</f>
      </c>
      <c s="36" t="s">
        <v>54</v>
      </c>
      <c>
        <f>(M38*21)/100</f>
      </c>
      <c t="s">
        <v>27</v>
      </c>
    </row>
    <row r="39" spans="1:5" ht="12.75">
      <c r="A39" s="35" t="s">
        <v>55</v>
      </c>
      <c r="E39" s="39" t="s">
        <v>179</v>
      </c>
    </row>
    <row r="40" spans="1:5" ht="12.75">
      <c r="A40" s="35" t="s">
        <v>56</v>
      </c>
      <c r="E40" s="40" t="s">
        <v>155</v>
      </c>
    </row>
    <row r="41" spans="1:5" ht="38.25">
      <c r="A41" t="s">
        <v>58</v>
      </c>
      <c r="E41" s="39" t="s">
        <v>180</v>
      </c>
    </row>
    <row r="42" spans="1:16" ht="12.75">
      <c r="A42" t="s">
        <v>49</v>
      </c>
      <c s="34" t="s">
        <v>91</v>
      </c>
      <c s="34" t="s">
        <v>181</v>
      </c>
      <c s="35" t="s">
        <v>5</v>
      </c>
      <c s="6" t="s">
        <v>182</v>
      </c>
      <c s="36" t="s">
        <v>126</v>
      </c>
      <c s="37">
        <v>2</v>
      </c>
      <c s="36">
        <v>0</v>
      </c>
      <c s="36">
        <f>ROUND(G42*H42,6)</f>
      </c>
      <c r="L42" s="38">
        <v>0</v>
      </c>
      <c s="32">
        <f>ROUND(ROUND(L42,2)*ROUND(G42,3),2)</f>
      </c>
      <c s="36" t="s">
        <v>54</v>
      </c>
      <c>
        <f>(M42*21)/100</f>
      </c>
      <c t="s">
        <v>27</v>
      </c>
    </row>
    <row r="43" spans="1:5" ht="12.75">
      <c r="A43" s="35" t="s">
        <v>55</v>
      </c>
      <c r="E43" s="39" t="s">
        <v>183</v>
      </c>
    </row>
    <row r="44" spans="1:5" ht="12.75">
      <c r="A44" s="35" t="s">
        <v>56</v>
      </c>
      <c r="E44" s="40" t="s">
        <v>155</v>
      </c>
    </row>
    <row r="45" spans="1:5" ht="102">
      <c r="A45" t="s">
        <v>58</v>
      </c>
      <c r="E45" s="39" t="s">
        <v>184</v>
      </c>
    </row>
    <row r="46" spans="1:16" ht="12.75">
      <c r="A46" t="s">
        <v>49</v>
      </c>
      <c s="34" t="s">
        <v>95</v>
      </c>
      <c s="34" t="s">
        <v>185</v>
      </c>
      <c s="35" t="s">
        <v>5</v>
      </c>
      <c s="6" t="s">
        <v>186</v>
      </c>
      <c s="36" t="s">
        <v>78</v>
      </c>
      <c s="37">
        <v>112</v>
      </c>
      <c s="36">
        <v>0</v>
      </c>
      <c s="36">
        <f>ROUND(G46*H46,6)</f>
      </c>
      <c r="L46" s="38">
        <v>0</v>
      </c>
      <c s="32">
        <f>ROUND(ROUND(L46,2)*ROUND(G46,3),2)</f>
      </c>
      <c s="36" t="s">
        <v>54</v>
      </c>
      <c>
        <f>(M46*21)/100</f>
      </c>
      <c t="s">
        <v>27</v>
      </c>
    </row>
    <row r="47" spans="1:5" ht="12.75">
      <c r="A47" s="35" t="s">
        <v>55</v>
      </c>
      <c r="E47" s="39" t="s">
        <v>187</v>
      </c>
    </row>
    <row r="48" spans="1:5" ht="12.75">
      <c r="A48" s="35" t="s">
        <v>56</v>
      </c>
      <c r="E48" s="40" t="s">
        <v>155</v>
      </c>
    </row>
    <row r="49" spans="1:5" ht="102">
      <c r="A49" t="s">
        <v>58</v>
      </c>
      <c r="E49" s="39" t="s">
        <v>188</v>
      </c>
    </row>
    <row r="50" spans="1:16" ht="12.75">
      <c r="A50" t="s">
        <v>49</v>
      </c>
      <c s="34" t="s">
        <v>99</v>
      </c>
      <c s="34" t="s">
        <v>189</v>
      </c>
      <c s="35" t="s">
        <v>5</v>
      </c>
      <c s="6" t="s">
        <v>190</v>
      </c>
      <c s="36" t="s">
        <v>78</v>
      </c>
      <c s="37">
        <v>120</v>
      </c>
      <c s="36">
        <v>0</v>
      </c>
      <c s="36">
        <f>ROUND(G50*H50,6)</f>
      </c>
      <c r="L50" s="38">
        <v>0</v>
      </c>
      <c s="32">
        <f>ROUND(ROUND(L50,2)*ROUND(G50,3),2)</f>
      </c>
      <c s="36" t="s">
        <v>54</v>
      </c>
      <c>
        <f>(M50*21)/100</f>
      </c>
      <c t="s">
        <v>27</v>
      </c>
    </row>
    <row r="51" spans="1:5" ht="12.75">
      <c r="A51" s="35" t="s">
        <v>55</v>
      </c>
      <c r="E51" s="39" t="s">
        <v>191</v>
      </c>
    </row>
    <row r="52" spans="1:5" ht="12.75">
      <c r="A52" s="35" t="s">
        <v>56</v>
      </c>
      <c r="E52" s="40" t="s">
        <v>155</v>
      </c>
    </row>
    <row r="53" spans="1:5" ht="102">
      <c r="A53" t="s">
        <v>58</v>
      </c>
      <c r="E53" s="39" t="s">
        <v>192</v>
      </c>
    </row>
    <row r="54" spans="1:16" ht="12.75">
      <c r="A54" t="s">
        <v>49</v>
      </c>
      <c s="34" t="s">
        <v>103</v>
      </c>
      <c s="34" t="s">
        <v>193</v>
      </c>
      <c s="35" t="s">
        <v>5</v>
      </c>
      <c s="6" t="s">
        <v>194</v>
      </c>
      <c s="36" t="s">
        <v>78</v>
      </c>
      <c s="37">
        <v>62</v>
      </c>
      <c s="36">
        <v>0</v>
      </c>
      <c s="36">
        <f>ROUND(G54*H54,6)</f>
      </c>
      <c r="L54" s="38">
        <v>0</v>
      </c>
      <c s="32">
        <f>ROUND(ROUND(L54,2)*ROUND(G54,3),2)</f>
      </c>
      <c s="36" t="s">
        <v>54</v>
      </c>
      <c>
        <f>(M54*21)/100</f>
      </c>
      <c t="s">
        <v>27</v>
      </c>
    </row>
    <row r="55" spans="1:5" ht="12.75">
      <c r="A55" s="35" t="s">
        <v>55</v>
      </c>
      <c r="E55" s="39" t="s">
        <v>195</v>
      </c>
    </row>
    <row r="56" spans="1:5" ht="12.75">
      <c r="A56" s="35" t="s">
        <v>56</v>
      </c>
      <c r="E56" s="40" t="s">
        <v>155</v>
      </c>
    </row>
    <row r="57" spans="1:5" ht="140.25">
      <c r="A57" t="s">
        <v>58</v>
      </c>
      <c r="E57" s="39" t="s">
        <v>196</v>
      </c>
    </row>
    <row r="58" spans="1:16" ht="25.5">
      <c r="A58" t="s">
        <v>49</v>
      </c>
      <c s="34" t="s">
        <v>108</v>
      </c>
      <c s="34" t="s">
        <v>197</v>
      </c>
      <c s="35" t="s">
        <v>5</v>
      </c>
      <c s="6" t="s">
        <v>198</v>
      </c>
      <c s="36" t="s">
        <v>78</v>
      </c>
      <c s="37">
        <v>62</v>
      </c>
      <c s="36">
        <v>0</v>
      </c>
      <c s="36">
        <f>ROUND(G58*H58,6)</f>
      </c>
      <c r="L58" s="38">
        <v>0</v>
      </c>
      <c s="32">
        <f>ROUND(ROUND(L58,2)*ROUND(G58,3),2)</f>
      </c>
      <c s="36" t="s">
        <v>54</v>
      </c>
      <c>
        <f>(M58*21)/100</f>
      </c>
      <c t="s">
        <v>27</v>
      </c>
    </row>
    <row r="59" spans="1:5" ht="12.75">
      <c r="A59" s="35" t="s">
        <v>55</v>
      </c>
      <c r="E59" s="39" t="s">
        <v>195</v>
      </c>
    </row>
    <row r="60" spans="1:5" ht="12.75">
      <c r="A60" s="35" t="s">
        <v>56</v>
      </c>
      <c r="E60" s="40" t="s">
        <v>155</v>
      </c>
    </row>
    <row r="61" spans="1:5" ht="140.25">
      <c r="A61" t="s">
        <v>58</v>
      </c>
      <c r="E61" s="39" t="s">
        <v>199</v>
      </c>
    </row>
    <row r="62" spans="1:16" ht="25.5">
      <c r="A62" t="s">
        <v>49</v>
      </c>
      <c s="34" t="s">
        <v>113</v>
      </c>
      <c s="34" t="s">
        <v>200</v>
      </c>
      <c s="35" t="s">
        <v>5</v>
      </c>
      <c s="6" t="s">
        <v>201</v>
      </c>
      <c s="36" t="s">
        <v>126</v>
      </c>
      <c s="37">
        <v>3</v>
      </c>
      <c s="36">
        <v>0</v>
      </c>
      <c s="36">
        <f>ROUND(G62*H62,6)</f>
      </c>
      <c r="L62" s="38">
        <v>0</v>
      </c>
      <c s="32">
        <f>ROUND(ROUND(L62,2)*ROUND(G62,3),2)</f>
      </c>
      <c s="36" t="s">
        <v>54</v>
      </c>
      <c>
        <f>(M62*21)/100</f>
      </c>
      <c t="s">
        <v>27</v>
      </c>
    </row>
    <row r="63" spans="1:5" ht="12.75">
      <c r="A63" s="35" t="s">
        <v>55</v>
      </c>
      <c r="E63" s="39" t="s">
        <v>202</v>
      </c>
    </row>
    <row r="64" spans="1:5" ht="12.75">
      <c r="A64" s="35" t="s">
        <v>56</v>
      </c>
      <c r="E64" s="40" t="s">
        <v>203</v>
      </c>
    </row>
    <row r="65" spans="1:5" ht="102">
      <c r="A65" t="s">
        <v>58</v>
      </c>
      <c r="E65" s="39" t="s">
        <v>188</v>
      </c>
    </row>
    <row r="66" spans="1:13" ht="12.75">
      <c r="A66" t="s">
        <v>46</v>
      </c>
      <c r="C66" s="31" t="s">
        <v>116</v>
      </c>
      <c r="E66" s="33" t="s">
        <v>204</v>
      </c>
      <c r="J66" s="32">
        <f>0</f>
      </c>
      <c s="32">
        <f>0</f>
      </c>
      <c s="32">
        <f>0+L67+L71+L75+L79+L83+L87</f>
      </c>
      <c s="32">
        <f>0+M67+M71+M75+M79+M83+M87</f>
      </c>
    </row>
    <row r="67" spans="1:16" ht="25.5">
      <c r="A67" t="s">
        <v>49</v>
      </c>
      <c s="34" t="s">
        <v>116</v>
      </c>
      <c s="34" t="s">
        <v>205</v>
      </c>
      <c s="35" t="s">
        <v>5</v>
      </c>
      <c s="6" t="s">
        <v>206</v>
      </c>
      <c s="36" t="s">
        <v>207</v>
      </c>
      <c s="37">
        <v>210</v>
      </c>
      <c s="36">
        <v>0</v>
      </c>
      <c s="36">
        <f>ROUND(G67*H67,6)</f>
      </c>
      <c r="L67" s="38">
        <v>0</v>
      </c>
      <c s="32">
        <f>ROUND(ROUND(L67,2)*ROUND(G67,3),2)</f>
      </c>
      <c s="36" t="s">
        <v>54</v>
      </c>
      <c>
        <f>(M67*21)/100</f>
      </c>
      <c t="s">
        <v>27</v>
      </c>
    </row>
    <row r="68" spans="1:5" ht="12.75">
      <c r="A68" s="35" t="s">
        <v>55</v>
      </c>
      <c r="E68" s="39" t="s">
        <v>208</v>
      </c>
    </row>
    <row r="69" spans="1:5" ht="12.75">
      <c r="A69" s="35" t="s">
        <v>56</v>
      </c>
      <c r="E69" s="40" t="s">
        <v>155</v>
      </c>
    </row>
    <row r="70" spans="1:5" ht="140.25">
      <c r="A70" t="s">
        <v>58</v>
      </c>
      <c r="E70" s="39" t="s">
        <v>209</v>
      </c>
    </row>
    <row r="71" spans="1:16" ht="12.75">
      <c r="A71" t="s">
        <v>49</v>
      </c>
      <c s="34" t="s">
        <v>120</v>
      </c>
      <c s="34" t="s">
        <v>210</v>
      </c>
      <c s="35" t="s">
        <v>5</v>
      </c>
      <c s="6" t="s">
        <v>211</v>
      </c>
      <c s="36" t="s">
        <v>212</v>
      </c>
      <c s="37">
        <v>13.4</v>
      </c>
      <c s="36">
        <v>0</v>
      </c>
      <c s="36">
        <f>ROUND(G71*H71,6)</f>
      </c>
      <c r="L71" s="38">
        <v>0</v>
      </c>
      <c s="32">
        <f>ROUND(ROUND(L71,2)*ROUND(G71,3),2)</f>
      </c>
      <c s="36" t="s">
        <v>54</v>
      </c>
      <c>
        <f>(M71*21)/100</f>
      </c>
      <c t="s">
        <v>27</v>
      </c>
    </row>
    <row r="72" spans="1:5" ht="12.75">
      <c r="A72" s="35" t="s">
        <v>55</v>
      </c>
      <c r="E72" s="39" t="s">
        <v>213</v>
      </c>
    </row>
    <row r="73" spans="1:5" ht="12.75">
      <c r="A73" s="35" t="s">
        <v>56</v>
      </c>
      <c r="E73" s="40" t="s">
        <v>155</v>
      </c>
    </row>
    <row r="74" spans="1:5" ht="140.25">
      <c r="A74" t="s">
        <v>58</v>
      </c>
      <c r="E74" s="39" t="s">
        <v>209</v>
      </c>
    </row>
    <row r="75" spans="1:16" ht="38.25">
      <c r="A75" t="s">
        <v>49</v>
      </c>
      <c s="34" t="s">
        <v>123</v>
      </c>
      <c s="34" t="s">
        <v>214</v>
      </c>
      <c s="35" t="s">
        <v>5</v>
      </c>
      <c s="6" t="s">
        <v>215</v>
      </c>
      <c s="36" t="s">
        <v>53</v>
      </c>
      <c s="37">
        <v>7.98</v>
      </c>
      <c s="36">
        <v>0</v>
      </c>
      <c s="36">
        <f>ROUND(G75*H75,6)</f>
      </c>
      <c r="L75" s="38">
        <v>0</v>
      </c>
      <c s="32">
        <f>ROUND(ROUND(L75,2)*ROUND(G75,3),2)</f>
      </c>
      <c s="36" t="s">
        <v>54</v>
      </c>
      <c>
        <f>(M75*21)/100</f>
      </c>
      <c t="s">
        <v>27</v>
      </c>
    </row>
    <row r="76" spans="1:5" ht="12.75">
      <c r="A76" s="35" t="s">
        <v>55</v>
      </c>
      <c r="E76" s="39" t="s">
        <v>216</v>
      </c>
    </row>
    <row r="77" spans="1:5" ht="12.75">
      <c r="A77" s="35" t="s">
        <v>56</v>
      </c>
      <c r="E77" s="40" t="s">
        <v>155</v>
      </c>
    </row>
    <row r="78" spans="1:5" ht="140.25">
      <c r="A78" t="s">
        <v>58</v>
      </c>
      <c r="E78" s="39" t="s">
        <v>209</v>
      </c>
    </row>
    <row r="79" spans="1:16" ht="38.25">
      <c r="A79" t="s">
        <v>49</v>
      </c>
      <c s="34" t="s">
        <v>128</v>
      </c>
      <c s="34" t="s">
        <v>217</v>
      </c>
      <c s="35" t="s">
        <v>5</v>
      </c>
      <c s="6" t="s">
        <v>218</v>
      </c>
      <c s="36" t="s">
        <v>53</v>
      </c>
      <c s="37">
        <v>1.65</v>
      </c>
      <c s="36">
        <v>0</v>
      </c>
      <c s="36">
        <f>ROUND(G79*H79,6)</f>
      </c>
      <c r="L79" s="38">
        <v>0</v>
      </c>
      <c s="32">
        <f>ROUND(ROUND(L79,2)*ROUND(G79,3),2)</f>
      </c>
      <c s="36" t="s">
        <v>54</v>
      </c>
      <c>
        <f>(M79*21)/100</f>
      </c>
      <c t="s">
        <v>27</v>
      </c>
    </row>
    <row r="80" spans="1:5" ht="12.75">
      <c r="A80" s="35" t="s">
        <v>55</v>
      </c>
      <c r="E80" s="39" t="s">
        <v>219</v>
      </c>
    </row>
    <row r="81" spans="1:5" ht="12.75">
      <c r="A81" s="35" t="s">
        <v>56</v>
      </c>
      <c r="E81" s="40" t="s">
        <v>155</v>
      </c>
    </row>
    <row r="82" spans="1:5" ht="153">
      <c r="A82" t="s">
        <v>58</v>
      </c>
      <c r="E82" s="39" t="s">
        <v>63</v>
      </c>
    </row>
    <row r="83" spans="1:16" ht="38.25">
      <c r="A83" t="s">
        <v>49</v>
      </c>
      <c s="34" t="s">
        <v>131</v>
      </c>
      <c s="34" t="s">
        <v>220</v>
      </c>
      <c s="35" t="s">
        <v>5</v>
      </c>
      <c s="6" t="s">
        <v>221</v>
      </c>
      <c s="36" t="s">
        <v>53</v>
      </c>
      <c s="37">
        <v>0.051</v>
      </c>
      <c s="36">
        <v>0</v>
      </c>
      <c s="36">
        <f>ROUND(G83*H83,6)</f>
      </c>
      <c r="L83" s="38">
        <v>0</v>
      </c>
      <c s="32">
        <f>ROUND(ROUND(L83,2)*ROUND(G83,3),2)</f>
      </c>
      <c s="36" t="s">
        <v>54</v>
      </c>
      <c>
        <f>(M83*21)/100</f>
      </c>
      <c t="s">
        <v>27</v>
      </c>
    </row>
    <row r="84" spans="1:5" ht="12.75">
      <c r="A84" s="35" t="s">
        <v>55</v>
      </c>
      <c r="E84" s="39" t="s">
        <v>222</v>
      </c>
    </row>
    <row r="85" spans="1:5" ht="12.75">
      <c r="A85" s="35" t="s">
        <v>56</v>
      </c>
      <c r="E85" s="40" t="s">
        <v>155</v>
      </c>
    </row>
    <row r="86" spans="1:5" ht="153">
      <c r="A86" t="s">
        <v>58</v>
      </c>
      <c r="E86" s="39" t="s">
        <v>63</v>
      </c>
    </row>
    <row r="87" spans="1:16" ht="25.5">
      <c r="A87" t="s">
        <v>49</v>
      </c>
      <c s="34" t="s">
        <v>136</v>
      </c>
      <c s="34" t="s">
        <v>223</v>
      </c>
      <c s="35" t="s">
        <v>5</v>
      </c>
      <c s="6" t="s">
        <v>224</v>
      </c>
      <c s="36" t="s">
        <v>53</v>
      </c>
      <c s="37">
        <v>0.268</v>
      </c>
      <c s="36">
        <v>0</v>
      </c>
      <c s="36">
        <f>ROUND(G87*H87,6)</f>
      </c>
      <c r="L87" s="38">
        <v>0</v>
      </c>
      <c s="32">
        <f>ROUND(ROUND(L87,2)*ROUND(G87,3),2)</f>
      </c>
      <c s="36" t="s">
        <v>54</v>
      </c>
      <c>
        <f>(M87*21)/100</f>
      </c>
      <c t="s">
        <v>27</v>
      </c>
    </row>
    <row r="88" spans="1:5" ht="51">
      <c r="A88" s="35" t="s">
        <v>55</v>
      </c>
      <c r="E88" s="39" t="s">
        <v>225</v>
      </c>
    </row>
    <row r="89" spans="1:5" ht="12.75">
      <c r="A89" s="35" t="s">
        <v>56</v>
      </c>
      <c r="E89" s="40" t="s">
        <v>155</v>
      </c>
    </row>
    <row r="90" spans="1:5" ht="140.25">
      <c r="A90" t="s">
        <v>58</v>
      </c>
      <c r="E90" s="39" t="s">
        <v>209</v>
      </c>
    </row>
    <row r="91" spans="1:13" ht="12.75">
      <c r="A91" t="s">
        <v>46</v>
      </c>
      <c r="C91" s="31" t="s">
        <v>226</v>
      </c>
      <c r="E91" s="33" t="s">
        <v>227</v>
      </c>
      <c r="J91" s="32">
        <f>0</f>
      </c>
      <c s="32">
        <f>0</f>
      </c>
      <c s="32">
        <f>0+L92+L96+L100+L104+L108+L112+L116+L120+L124+L128+L132+L136+L140+L144+L148+L152+L156+L160+L164+L168+L172+L176+L180+L184+L188+L192+L196+L200+L204+L208+L212+L216+L220+L224</f>
      </c>
      <c s="32">
        <f>0+M92+M96+M100+M104+M108+M112+M116+M120+M124+M128+M132+M136+M140+M144+M148+M152+M156+M160+M164+M168+M172+M176+M180+M184+M188+M192+M196+M200+M204+M208+M212+M216+M220+M224</f>
      </c>
    </row>
    <row r="92" spans="1:16" ht="25.5">
      <c r="A92" t="s">
        <v>49</v>
      </c>
      <c s="34" t="s">
        <v>140</v>
      </c>
      <c s="34" t="s">
        <v>228</v>
      </c>
      <c s="35" t="s">
        <v>5</v>
      </c>
      <c s="6" t="s">
        <v>229</v>
      </c>
      <c s="36" t="s">
        <v>78</v>
      </c>
      <c s="37">
        <v>62</v>
      </c>
      <c s="36">
        <v>0</v>
      </c>
      <c s="36">
        <f>ROUND(G92*H92,6)</f>
      </c>
      <c r="L92" s="38">
        <v>0</v>
      </c>
      <c s="32">
        <f>ROUND(ROUND(L92,2)*ROUND(G92,3),2)</f>
      </c>
      <c s="36" t="s">
        <v>54</v>
      </c>
      <c>
        <f>(M92*21)/100</f>
      </c>
      <c t="s">
        <v>27</v>
      </c>
    </row>
    <row r="93" spans="1:5" ht="38.25">
      <c r="A93" s="35" t="s">
        <v>55</v>
      </c>
      <c r="E93" s="39" t="s">
        <v>230</v>
      </c>
    </row>
    <row r="94" spans="1:5" ht="12.75">
      <c r="A94" s="35" t="s">
        <v>56</v>
      </c>
      <c r="E94" s="40" t="s">
        <v>155</v>
      </c>
    </row>
    <row r="95" spans="1:5" ht="38.25">
      <c r="A95" t="s">
        <v>58</v>
      </c>
      <c r="E95" s="39" t="s">
        <v>231</v>
      </c>
    </row>
    <row r="96" spans="1:16" ht="25.5">
      <c r="A96" t="s">
        <v>49</v>
      </c>
      <c s="34" t="s">
        <v>232</v>
      </c>
      <c s="34" t="s">
        <v>233</v>
      </c>
      <c s="35" t="s">
        <v>5</v>
      </c>
      <c s="6" t="s">
        <v>234</v>
      </c>
      <c s="36" t="s">
        <v>78</v>
      </c>
      <c s="37">
        <v>62</v>
      </c>
      <c s="36">
        <v>0</v>
      </c>
      <c s="36">
        <f>ROUND(G96*H96,6)</f>
      </c>
      <c r="L96" s="38">
        <v>0</v>
      </c>
      <c s="32">
        <f>ROUND(ROUND(L96,2)*ROUND(G96,3),2)</f>
      </c>
      <c s="36" t="s">
        <v>54</v>
      </c>
      <c>
        <f>(M96*21)/100</f>
      </c>
      <c t="s">
        <v>27</v>
      </c>
    </row>
    <row r="97" spans="1:5" ht="38.25">
      <c r="A97" s="35" t="s">
        <v>55</v>
      </c>
      <c r="E97" s="39" t="s">
        <v>235</v>
      </c>
    </row>
    <row r="98" spans="1:5" ht="12.75">
      <c r="A98" s="35" t="s">
        <v>56</v>
      </c>
      <c r="E98" s="40" t="s">
        <v>155</v>
      </c>
    </row>
    <row r="99" spans="1:5" ht="38.25">
      <c r="A99" t="s">
        <v>58</v>
      </c>
      <c r="E99" s="39" t="s">
        <v>236</v>
      </c>
    </row>
    <row r="100" spans="1:16" ht="12.75">
      <c r="A100" t="s">
        <v>49</v>
      </c>
      <c s="34" t="s">
        <v>237</v>
      </c>
      <c s="34" t="s">
        <v>238</v>
      </c>
      <c s="35" t="s">
        <v>5</v>
      </c>
      <c s="6" t="s">
        <v>239</v>
      </c>
      <c s="36" t="s">
        <v>240</v>
      </c>
      <c s="37">
        <v>257.184</v>
      </c>
      <c s="36">
        <v>0</v>
      </c>
      <c s="36">
        <f>ROUND(G100*H100,6)</f>
      </c>
      <c r="L100" s="38">
        <v>0</v>
      </c>
      <c s="32">
        <f>ROUND(ROUND(L100,2)*ROUND(G100,3),2)</f>
      </c>
      <c s="36" t="s">
        <v>54</v>
      </c>
      <c>
        <f>(M100*21)/100</f>
      </c>
      <c t="s">
        <v>27</v>
      </c>
    </row>
    <row r="101" spans="1:5" ht="12.75">
      <c r="A101" s="35" t="s">
        <v>55</v>
      </c>
      <c r="E101" s="39" t="s">
        <v>241</v>
      </c>
    </row>
    <row r="102" spans="1:5" ht="12.75">
      <c r="A102" s="35" t="s">
        <v>56</v>
      </c>
      <c r="E102" s="40" t="s">
        <v>155</v>
      </c>
    </row>
    <row r="103" spans="1:5" ht="114.75">
      <c r="A103" t="s">
        <v>58</v>
      </c>
      <c r="E103" s="39" t="s">
        <v>242</v>
      </c>
    </row>
    <row r="104" spans="1:16" ht="12.75">
      <c r="A104" t="s">
        <v>49</v>
      </c>
      <c s="34" t="s">
        <v>243</v>
      </c>
      <c s="34" t="s">
        <v>244</v>
      </c>
      <c s="35" t="s">
        <v>5</v>
      </c>
      <c s="6" t="s">
        <v>245</v>
      </c>
      <c s="36" t="s">
        <v>240</v>
      </c>
      <c s="37">
        <v>514.368</v>
      </c>
      <c s="36">
        <v>0</v>
      </c>
      <c s="36">
        <f>ROUND(G104*H104,6)</f>
      </c>
      <c r="L104" s="38">
        <v>0</v>
      </c>
      <c s="32">
        <f>ROUND(ROUND(L104,2)*ROUND(G104,3),2)</f>
      </c>
      <c s="36" t="s">
        <v>54</v>
      </c>
      <c>
        <f>(M104*21)/100</f>
      </c>
      <c t="s">
        <v>27</v>
      </c>
    </row>
    <row r="105" spans="1:5" ht="12.75">
      <c r="A105" s="35" t="s">
        <v>55</v>
      </c>
      <c r="E105" s="39" t="s">
        <v>246</v>
      </c>
    </row>
    <row r="106" spans="1:5" ht="12.75">
      <c r="A106" s="35" t="s">
        <v>56</v>
      </c>
      <c r="E106" s="40" t="s">
        <v>155</v>
      </c>
    </row>
    <row r="107" spans="1:5" ht="114.75">
      <c r="A107" t="s">
        <v>58</v>
      </c>
      <c r="E107" s="39" t="s">
        <v>242</v>
      </c>
    </row>
    <row r="108" spans="1:16" ht="12.75">
      <c r="A108" t="s">
        <v>49</v>
      </c>
      <c s="34" t="s">
        <v>247</v>
      </c>
      <c s="34" t="s">
        <v>248</v>
      </c>
      <c s="35" t="s">
        <v>5</v>
      </c>
      <c s="6" t="s">
        <v>249</v>
      </c>
      <c s="36" t="s">
        <v>78</v>
      </c>
      <c s="37">
        <v>7144</v>
      </c>
      <c s="36">
        <v>0</v>
      </c>
      <c s="36">
        <f>ROUND(G108*H108,6)</f>
      </c>
      <c r="L108" s="38">
        <v>0</v>
      </c>
      <c s="32">
        <f>ROUND(ROUND(L108,2)*ROUND(G108,3),2)</f>
      </c>
      <c s="36" t="s">
        <v>54</v>
      </c>
      <c>
        <f>(M108*21)/100</f>
      </c>
      <c t="s">
        <v>27</v>
      </c>
    </row>
    <row r="109" spans="1:5" ht="12.75">
      <c r="A109" s="35" t="s">
        <v>55</v>
      </c>
      <c r="E109" s="39" t="s">
        <v>250</v>
      </c>
    </row>
    <row r="110" spans="1:5" ht="12.75">
      <c r="A110" s="35" t="s">
        <v>56</v>
      </c>
      <c r="E110" s="40" t="s">
        <v>155</v>
      </c>
    </row>
    <row r="111" spans="1:5" ht="63.75">
      <c r="A111" t="s">
        <v>58</v>
      </c>
      <c r="E111" s="39" t="s">
        <v>251</v>
      </c>
    </row>
    <row r="112" spans="1:16" ht="12.75">
      <c r="A112" t="s">
        <v>49</v>
      </c>
      <c s="34" t="s">
        <v>252</v>
      </c>
      <c s="34" t="s">
        <v>253</v>
      </c>
      <c s="35" t="s">
        <v>5</v>
      </c>
      <c s="6" t="s">
        <v>254</v>
      </c>
      <c s="36" t="s">
        <v>78</v>
      </c>
      <c s="37">
        <v>7144</v>
      </c>
      <c s="36">
        <v>0</v>
      </c>
      <c s="36">
        <f>ROUND(G112*H112,6)</f>
      </c>
      <c r="L112" s="38">
        <v>0</v>
      </c>
      <c s="32">
        <f>ROUND(ROUND(L112,2)*ROUND(G112,3),2)</f>
      </c>
      <c s="36" t="s">
        <v>54</v>
      </c>
      <c>
        <f>(M112*21)/100</f>
      </c>
      <c t="s">
        <v>27</v>
      </c>
    </row>
    <row r="113" spans="1:5" ht="12.75">
      <c r="A113" s="35" t="s">
        <v>55</v>
      </c>
      <c r="E113" s="39" t="s">
        <v>250</v>
      </c>
    </row>
    <row r="114" spans="1:5" ht="12.75">
      <c r="A114" s="35" t="s">
        <v>56</v>
      </c>
      <c r="E114" s="40" t="s">
        <v>155</v>
      </c>
    </row>
    <row r="115" spans="1:5" ht="114.75">
      <c r="A115" t="s">
        <v>58</v>
      </c>
      <c r="E115" s="39" t="s">
        <v>255</v>
      </c>
    </row>
    <row r="116" spans="1:16" ht="12.75">
      <c r="A116" t="s">
        <v>49</v>
      </c>
      <c s="34" t="s">
        <v>256</v>
      </c>
      <c s="34" t="s">
        <v>257</v>
      </c>
      <c s="35" t="s">
        <v>5</v>
      </c>
      <c s="6" t="s">
        <v>258</v>
      </c>
      <c s="36" t="s">
        <v>126</v>
      </c>
      <c s="37">
        <v>4</v>
      </c>
      <c s="36">
        <v>0</v>
      </c>
      <c s="36">
        <f>ROUND(G116*H116,6)</f>
      </c>
      <c r="L116" s="38">
        <v>0</v>
      </c>
      <c s="32">
        <f>ROUND(ROUND(L116,2)*ROUND(G116,3),2)</f>
      </c>
      <c s="36" t="s">
        <v>54</v>
      </c>
      <c>
        <f>(M116*21)/100</f>
      </c>
      <c t="s">
        <v>27</v>
      </c>
    </row>
    <row r="117" spans="1:5" ht="12.75">
      <c r="A117" s="35" t="s">
        <v>55</v>
      </c>
      <c r="E117" s="39" t="s">
        <v>259</v>
      </c>
    </row>
    <row r="118" spans="1:5" ht="12.75">
      <c r="A118" s="35" t="s">
        <v>56</v>
      </c>
      <c r="E118" s="40" t="s">
        <v>155</v>
      </c>
    </row>
    <row r="119" spans="1:5" ht="127.5">
      <c r="A119" t="s">
        <v>58</v>
      </c>
      <c r="E119" s="39" t="s">
        <v>260</v>
      </c>
    </row>
    <row r="120" spans="1:16" ht="12.75">
      <c r="A120" t="s">
        <v>49</v>
      </c>
      <c s="34" t="s">
        <v>261</v>
      </c>
      <c s="34" t="s">
        <v>262</v>
      </c>
      <c s="35" t="s">
        <v>5</v>
      </c>
      <c s="6" t="s">
        <v>263</v>
      </c>
      <c s="36" t="s">
        <v>78</v>
      </c>
      <c s="37">
        <v>186</v>
      </c>
      <c s="36">
        <v>0</v>
      </c>
      <c s="36">
        <f>ROUND(G120*H120,6)</f>
      </c>
      <c r="L120" s="38">
        <v>0</v>
      </c>
      <c s="32">
        <f>ROUND(ROUND(L120,2)*ROUND(G120,3),2)</f>
      </c>
      <c s="36" t="s">
        <v>54</v>
      </c>
      <c>
        <f>(M120*21)/100</f>
      </c>
      <c t="s">
        <v>27</v>
      </c>
    </row>
    <row r="121" spans="1:5" ht="51">
      <c r="A121" s="35" t="s">
        <v>55</v>
      </c>
      <c r="E121" s="39" t="s">
        <v>264</v>
      </c>
    </row>
    <row r="122" spans="1:5" ht="12.75">
      <c r="A122" s="35" t="s">
        <v>56</v>
      </c>
      <c r="E122" s="40" t="s">
        <v>155</v>
      </c>
    </row>
    <row r="123" spans="1:5" ht="153">
      <c r="A123" t="s">
        <v>58</v>
      </c>
      <c r="E123" s="39" t="s">
        <v>265</v>
      </c>
    </row>
    <row r="124" spans="1:16" ht="12.75">
      <c r="A124" t="s">
        <v>49</v>
      </c>
      <c s="34" t="s">
        <v>266</v>
      </c>
      <c s="34" t="s">
        <v>267</v>
      </c>
      <c s="35" t="s">
        <v>5</v>
      </c>
      <c s="6" t="s">
        <v>268</v>
      </c>
      <c s="36" t="s">
        <v>78</v>
      </c>
      <c s="37">
        <v>186</v>
      </c>
      <c s="36">
        <v>0</v>
      </c>
      <c s="36">
        <f>ROUND(G124*H124,6)</f>
      </c>
      <c r="L124" s="38">
        <v>0</v>
      </c>
      <c s="32">
        <f>ROUND(ROUND(L124,2)*ROUND(G124,3),2)</f>
      </c>
      <c s="36" t="s">
        <v>54</v>
      </c>
      <c>
        <f>(M124*21)/100</f>
      </c>
      <c t="s">
        <v>27</v>
      </c>
    </row>
    <row r="125" spans="1:5" ht="51">
      <c r="A125" s="35" t="s">
        <v>55</v>
      </c>
      <c r="E125" s="39" t="s">
        <v>264</v>
      </c>
    </row>
    <row r="126" spans="1:5" ht="12.75">
      <c r="A126" s="35" t="s">
        <v>56</v>
      </c>
      <c r="E126" s="40" t="s">
        <v>155</v>
      </c>
    </row>
    <row r="127" spans="1:5" ht="114.75">
      <c r="A127" t="s">
        <v>58</v>
      </c>
      <c r="E127" s="39" t="s">
        <v>269</v>
      </c>
    </row>
    <row r="128" spans="1:16" ht="12.75">
      <c r="A128" t="s">
        <v>49</v>
      </c>
      <c s="34" t="s">
        <v>270</v>
      </c>
      <c s="34" t="s">
        <v>271</v>
      </c>
      <c s="35" t="s">
        <v>5</v>
      </c>
      <c s="6" t="s">
        <v>272</v>
      </c>
      <c s="36" t="s">
        <v>78</v>
      </c>
      <c s="37">
        <v>124</v>
      </c>
      <c s="36">
        <v>0</v>
      </c>
      <c s="36">
        <f>ROUND(G128*H128,6)</f>
      </c>
      <c r="L128" s="38">
        <v>0</v>
      </c>
      <c s="32">
        <f>ROUND(ROUND(L128,2)*ROUND(G128,3),2)</f>
      </c>
      <c s="36" t="s">
        <v>54</v>
      </c>
      <c>
        <f>(M128*21)/100</f>
      </c>
      <c t="s">
        <v>27</v>
      </c>
    </row>
    <row r="129" spans="1:5" ht="38.25">
      <c r="A129" s="35" t="s">
        <v>55</v>
      </c>
      <c r="E129" s="39" t="s">
        <v>273</v>
      </c>
    </row>
    <row r="130" spans="1:5" ht="12.75">
      <c r="A130" s="35" t="s">
        <v>56</v>
      </c>
      <c r="E130" s="40" t="s">
        <v>155</v>
      </c>
    </row>
    <row r="131" spans="1:5" ht="153">
      <c r="A131" t="s">
        <v>58</v>
      </c>
      <c r="E131" s="39" t="s">
        <v>274</v>
      </c>
    </row>
    <row r="132" spans="1:16" ht="12.75">
      <c r="A132" t="s">
        <v>49</v>
      </c>
      <c s="34" t="s">
        <v>275</v>
      </c>
      <c s="34" t="s">
        <v>276</v>
      </c>
      <c s="35" t="s">
        <v>5</v>
      </c>
      <c s="6" t="s">
        <v>277</v>
      </c>
      <c s="36" t="s">
        <v>278</v>
      </c>
      <c s="37">
        <v>2</v>
      </c>
      <c s="36">
        <v>0</v>
      </c>
      <c s="36">
        <f>ROUND(G132*H132,6)</f>
      </c>
      <c r="L132" s="38">
        <v>0</v>
      </c>
      <c s="32">
        <f>ROUND(ROUND(L132,2)*ROUND(G132,3),2)</f>
      </c>
      <c s="36" t="s">
        <v>54</v>
      </c>
      <c>
        <f>(M132*21)/100</f>
      </c>
      <c t="s">
        <v>27</v>
      </c>
    </row>
    <row r="133" spans="1:5" ht="38.25">
      <c r="A133" s="35" t="s">
        <v>55</v>
      </c>
      <c r="E133" s="39" t="s">
        <v>279</v>
      </c>
    </row>
    <row r="134" spans="1:5" ht="12.75">
      <c r="A134" s="35" t="s">
        <v>56</v>
      </c>
      <c r="E134" s="40" t="s">
        <v>155</v>
      </c>
    </row>
    <row r="135" spans="1:5" ht="127.5">
      <c r="A135" t="s">
        <v>58</v>
      </c>
      <c r="E135" s="39" t="s">
        <v>280</v>
      </c>
    </row>
    <row r="136" spans="1:16" ht="12.75">
      <c r="A136" t="s">
        <v>49</v>
      </c>
      <c s="34" t="s">
        <v>281</v>
      </c>
      <c s="34" t="s">
        <v>282</v>
      </c>
      <c s="35" t="s">
        <v>5</v>
      </c>
      <c s="6" t="s">
        <v>283</v>
      </c>
      <c s="36" t="s">
        <v>78</v>
      </c>
      <c s="37">
        <v>7144</v>
      </c>
      <c s="36">
        <v>0</v>
      </c>
      <c s="36">
        <f>ROUND(G136*H136,6)</f>
      </c>
      <c r="L136" s="38">
        <v>0</v>
      </c>
      <c s="32">
        <f>ROUND(ROUND(L136,2)*ROUND(G136,3),2)</f>
      </c>
      <c s="36" t="s">
        <v>54</v>
      </c>
      <c>
        <f>(M136*21)/100</f>
      </c>
      <c t="s">
        <v>27</v>
      </c>
    </row>
    <row r="137" spans="1:5" ht="12.75">
      <c r="A137" s="35" t="s">
        <v>55</v>
      </c>
      <c r="E137" s="39" t="s">
        <v>284</v>
      </c>
    </row>
    <row r="138" spans="1:5" ht="12.75">
      <c r="A138" s="35" t="s">
        <v>56</v>
      </c>
      <c r="E138" s="40" t="s">
        <v>155</v>
      </c>
    </row>
    <row r="139" spans="1:5" ht="127.5">
      <c r="A139" t="s">
        <v>58</v>
      </c>
      <c r="E139" s="39" t="s">
        <v>285</v>
      </c>
    </row>
    <row r="140" spans="1:16" ht="12.75">
      <c r="A140" t="s">
        <v>49</v>
      </c>
      <c s="34" t="s">
        <v>286</v>
      </c>
      <c s="34" t="s">
        <v>287</v>
      </c>
      <c s="35" t="s">
        <v>5</v>
      </c>
      <c s="6" t="s">
        <v>288</v>
      </c>
      <c s="36" t="s">
        <v>126</v>
      </c>
      <c s="37">
        <v>4</v>
      </c>
      <c s="36">
        <v>0</v>
      </c>
      <c s="36">
        <f>ROUND(G140*H140,6)</f>
      </c>
      <c r="L140" s="38">
        <v>0</v>
      </c>
      <c s="32">
        <f>ROUND(ROUND(L140,2)*ROUND(G140,3),2)</f>
      </c>
      <c s="36" t="s">
        <v>54</v>
      </c>
      <c>
        <f>(M140*21)/100</f>
      </c>
      <c t="s">
        <v>27</v>
      </c>
    </row>
    <row r="141" spans="1:5" ht="12.75">
      <c r="A141" s="35" t="s">
        <v>55</v>
      </c>
      <c r="E141" s="39" t="s">
        <v>289</v>
      </c>
    </row>
    <row r="142" spans="1:5" ht="12.75">
      <c r="A142" s="35" t="s">
        <v>56</v>
      </c>
      <c r="E142" s="40" t="s">
        <v>155</v>
      </c>
    </row>
    <row r="143" spans="1:5" ht="178.5">
      <c r="A143" t="s">
        <v>58</v>
      </c>
      <c r="E143" s="39" t="s">
        <v>290</v>
      </c>
    </row>
    <row r="144" spans="1:16" ht="12.75">
      <c r="A144" t="s">
        <v>49</v>
      </c>
      <c s="34" t="s">
        <v>291</v>
      </c>
      <c s="34" t="s">
        <v>292</v>
      </c>
      <c s="35" t="s">
        <v>5</v>
      </c>
      <c s="6" t="s">
        <v>293</v>
      </c>
      <c s="36" t="s">
        <v>126</v>
      </c>
      <c s="37">
        <v>4</v>
      </c>
      <c s="36">
        <v>0</v>
      </c>
      <c s="36">
        <f>ROUND(G144*H144,6)</f>
      </c>
      <c r="L144" s="38">
        <v>0</v>
      </c>
      <c s="32">
        <f>ROUND(ROUND(L144,2)*ROUND(G144,3),2)</f>
      </c>
      <c s="36" t="s">
        <v>54</v>
      </c>
      <c>
        <f>(M144*21)/100</f>
      </c>
      <c t="s">
        <v>27</v>
      </c>
    </row>
    <row r="145" spans="1:5" ht="12.75">
      <c r="A145" s="35" t="s">
        <v>55</v>
      </c>
      <c r="E145" s="39" t="s">
        <v>289</v>
      </c>
    </row>
    <row r="146" spans="1:5" ht="12.75">
      <c r="A146" s="35" t="s">
        <v>56</v>
      </c>
      <c r="E146" s="40" t="s">
        <v>155</v>
      </c>
    </row>
    <row r="147" spans="1:5" ht="127.5">
      <c r="A147" t="s">
        <v>58</v>
      </c>
      <c r="E147" s="39" t="s">
        <v>260</v>
      </c>
    </row>
    <row r="148" spans="1:16" ht="12.75">
      <c r="A148" t="s">
        <v>49</v>
      </c>
      <c s="34" t="s">
        <v>294</v>
      </c>
      <c s="34" t="s">
        <v>295</v>
      </c>
      <c s="35" t="s">
        <v>5</v>
      </c>
      <c s="6" t="s">
        <v>296</v>
      </c>
      <c s="36" t="s">
        <v>126</v>
      </c>
      <c s="37">
        <v>2</v>
      </c>
      <c s="36">
        <v>0</v>
      </c>
      <c s="36">
        <f>ROUND(G148*H148,6)</f>
      </c>
      <c r="L148" s="38">
        <v>0</v>
      </c>
      <c s="32">
        <f>ROUND(ROUND(L148,2)*ROUND(G148,3),2)</f>
      </c>
      <c s="36" t="s">
        <v>54</v>
      </c>
      <c>
        <f>(M148*21)/100</f>
      </c>
      <c t="s">
        <v>27</v>
      </c>
    </row>
    <row r="149" spans="1:5" ht="12.75">
      <c r="A149" s="35" t="s">
        <v>55</v>
      </c>
      <c r="E149" s="39" t="s">
        <v>297</v>
      </c>
    </row>
    <row r="150" spans="1:5" ht="12.75">
      <c r="A150" s="35" t="s">
        <v>56</v>
      </c>
      <c r="E150" s="40" t="s">
        <v>155</v>
      </c>
    </row>
    <row r="151" spans="1:5" ht="178.5">
      <c r="A151" t="s">
        <v>58</v>
      </c>
      <c r="E151" s="39" t="s">
        <v>290</v>
      </c>
    </row>
    <row r="152" spans="1:16" ht="12.75">
      <c r="A152" t="s">
        <v>49</v>
      </c>
      <c s="34" t="s">
        <v>298</v>
      </c>
      <c s="34" t="s">
        <v>299</v>
      </c>
      <c s="35" t="s">
        <v>5</v>
      </c>
      <c s="6" t="s">
        <v>300</v>
      </c>
      <c s="36" t="s">
        <v>126</v>
      </c>
      <c s="37">
        <v>2</v>
      </c>
      <c s="36">
        <v>0</v>
      </c>
      <c s="36">
        <f>ROUND(G152*H152,6)</f>
      </c>
      <c r="L152" s="38">
        <v>0</v>
      </c>
      <c s="32">
        <f>ROUND(ROUND(L152,2)*ROUND(G152,3),2)</f>
      </c>
      <c s="36" t="s">
        <v>54</v>
      </c>
      <c>
        <f>(M152*21)/100</f>
      </c>
      <c t="s">
        <v>27</v>
      </c>
    </row>
    <row r="153" spans="1:5" ht="12.75">
      <c r="A153" s="35" t="s">
        <v>55</v>
      </c>
      <c r="E153" s="39" t="s">
        <v>301</v>
      </c>
    </row>
    <row r="154" spans="1:5" ht="12.75">
      <c r="A154" s="35" t="s">
        <v>56</v>
      </c>
      <c r="E154" s="40" t="s">
        <v>155</v>
      </c>
    </row>
    <row r="155" spans="1:5" ht="127.5">
      <c r="A155" t="s">
        <v>58</v>
      </c>
      <c r="E155" s="39" t="s">
        <v>302</v>
      </c>
    </row>
    <row r="156" spans="1:16" ht="12.75">
      <c r="A156" t="s">
        <v>49</v>
      </c>
      <c s="34" t="s">
        <v>303</v>
      </c>
      <c s="34" t="s">
        <v>304</v>
      </c>
      <c s="35" t="s">
        <v>5</v>
      </c>
      <c s="6" t="s">
        <v>305</v>
      </c>
      <c s="36" t="s">
        <v>126</v>
      </c>
      <c s="37">
        <v>2</v>
      </c>
      <c s="36">
        <v>0</v>
      </c>
      <c s="36">
        <f>ROUND(G156*H156,6)</f>
      </c>
      <c r="L156" s="38">
        <v>0</v>
      </c>
      <c s="32">
        <f>ROUND(ROUND(L156,2)*ROUND(G156,3),2)</f>
      </c>
      <c s="36" t="s">
        <v>54</v>
      </c>
      <c>
        <f>(M156*21)/100</f>
      </c>
      <c t="s">
        <v>27</v>
      </c>
    </row>
    <row r="157" spans="1:5" ht="12.75">
      <c r="A157" s="35" t="s">
        <v>55</v>
      </c>
      <c r="E157" s="39" t="s">
        <v>306</v>
      </c>
    </row>
    <row r="158" spans="1:5" ht="12.75">
      <c r="A158" s="35" t="s">
        <v>56</v>
      </c>
      <c r="E158" s="40" t="s">
        <v>155</v>
      </c>
    </row>
    <row r="159" spans="1:5" ht="178.5">
      <c r="A159" t="s">
        <v>58</v>
      </c>
      <c r="E159" s="39" t="s">
        <v>290</v>
      </c>
    </row>
    <row r="160" spans="1:16" ht="12.75">
      <c r="A160" t="s">
        <v>49</v>
      </c>
      <c s="34" t="s">
        <v>307</v>
      </c>
      <c s="34" t="s">
        <v>308</v>
      </c>
      <c s="35" t="s">
        <v>5</v>
      </c>
      <c s="6" t="s">
        <v>309</v>
      </c>
      <c s="36" t="s">
        <v>126</v>
      </c>
      <c s="37">
        <v>2</v>
      </c>
      <c s="36">
        <v>0</v>
      </c>
      <c s="36">
        <f>ROUND(G160*H160,6)</f>
      </c>
      <c r="L160" s="38">
        <v>0</v>
      </c>
      <c s="32">
        <f>ROUND(ROUND(L160,2)*ROUND(G160,3),2)</f>
      </c>
      <c s="36" t="s">
        <v>54</v>
      </c>
      <c>
        <f>(M160*21)/100</f>
      </c>
      <c t="s">
        <v>27</v>
      </c>
    </row>
    <row r="161" spans="1:5" ht="12.75">
      <c r="A161" s="35" t="s">
        <v>55</v>
      </c>
      <c r="E161" s="39" t="s">
        <v>306</v>
      </c>
    </row>
    <row r="162" spans="1:5" ht="12.75">
      <c r="A162" s="35" t="s">
        <v>56</v>
      </c>
      <c r="E162" s="40" t="s">
        <v>155</v>
      </c>
    </row>
    <row r="163" spans="1:5" ht="127.5">
      <c r="A163" t="s">
        <v>58</v>
      </c>
      <c r="E163" s="39" t="s">
        <v>260</v>
      </c>
    </row>
    <row r="164" spans="1:16" ht="12.75">
      <c r="A164" t="s">
        <v>49</v>
      </c>
      <c s="34" t="s">
        <v>310</v>
      </c>
      <c s="34" t="s">
        <v>311</v>
      </c>
      <c s="35" t="s">
        <v>5</v>
      </c>
      <c s="6" t="s">
        <v>312</v>
      </c>
      <c s="36" t="s">
        <v>126</v>
      </c>
      <c s="37">
        <v>2</v>
      </c>
      <c s="36">
        <v>0</v>
      </c>
      <c s="36">
        <f>ROUND(G164*H164,6)</f>
      </c>
      <c r="L164" s="38">
        <v>0</v>
      </c>
      <c s="32">
        <f>ROUND(ROUND(L164,2)*ROUND(G164,3),2)</f>
      </c>
      <c s="36" t="s">
        <v>54</v>
      </c>
      <c>
        <f>(M164*21)/100</f>
      </c>
      <c t="s">
        <v>27</v>
      </c>
    </row>
    <row r="165" spans="1:5" ht="12.75">
      <c r="A165" s="35" t="s">
        <v>55</v>
      </c>
      <c r="E165" s="39" t="s">
        <v>306</v>
      </c>
    </row>
    <row r="166" spans="1:5" ht="12.75">
      <c r="A166" s="35" t="s">
        <v>56</v>
      </c>
      <c r="E166" s="40" t="s">
        <v>155</v>
      </c>
    </row>
    <row r="167" spans="1:5" ht="178.5">
      <c r="A167" t="s">
        <v>58</v>
      </c>
      <c r="E167" s="39" t="s">
        <v>290</v>
      </c>
    </row>
    <row r="168" spans="1:16" ht="12.75">
      <c r="A168" t="s">
        <v>49</v>
      </c>
      <c s="34" t="s">
        <v>313</v>
      </c>
      <c s="34" t="s">
        <v>314</v>
      </c>
      <c s="35" t="s">
        <v>5</v>
      </c>
      <c s="6" t="s">
        <v>315</v>
      </c>
      <c s="36" t="s">
        <v>126</v>
      </c>
      <c s="37">
        <v>2</v>
      </c>
      <c s="36">
        <v>0</v>
      </c>
      <c s="36">
        <f>ROUND(G168*H168,6)</f>
      </c>
      <c r="L168" s="38">
        <v>0</v>
      </c>
      <c s="32">
        <f>ROUND(ROUND(L168,2)*ROUND(G168,3),2)</f>
      </c>
      <c s="36" t="s">
        <v>54</v>
      </c>
      <c>
        <f>(M168*21)/100</f>
      </c>
      <c t="s">
        <v>27</v>
      </c>
    </row>
    <row r="169" spans="1:5" ht="12.75">
      <c r="A169" s="35" t="s">
        <v>55</v>
      </c>
      <c r="E169" s="39" t="s">
        <v>306</v>
      </c>
    </row>
    <row r="170" spans="1:5" ht="12.75">
      <c r="A170" s="35" t="s">
        <v>56</v>
      </c>
      <c r="E170" s="40" t="s">
        <v>155</v>
      </c>
    </row>
    <row r="171" spans="1:5" ht="127.5">
      <c r="A171" t="s">
        <v>58</v>
      </c>
      <c r="E171" s="39" t="s">
        <v>260</v>
      </c>
    </row>
    <row r="172" spans="1:16" ht="12.75">
      <c r="A172" t="s">
        <v>49</v>
      </c>
      <c s="34" t="s">
        <v>316</v>
      </c>
      <c s="34" t="s">
        <v>317</v>
      </c>
      <c s="35" t="s">
        <v>5</v>
      </c>
      <c s="6" t="s">
        <v>318</v>
      </c>
      <c s="36" t="s">
        <v>126</v>
      </c>
      <c s="37">
        <v>2</v>
      </c>
      <c s="36">
        <v>0</v>
      </c>
      <c s="36">
        <f>ROUND(G172*H172,6)</f>
      </c>
      <c r="L172" s="38">
        <v>0</v>
      </c>
      <c s="32">
        <f>ROUND(ROUND(L172,2)*ROUND(G172,3),2)</f>
      </c>
      <c s="36" t="s">
        <v>54</v>
      </c>
      <c>
        <f>(M172*21)/100</f>
      </c>
      <c t="s">
        <v>27</v>
      </c>
    </row>
    <row r="173" spans="1:5" ht="12.75">
      <c r="A173" s="35" t="s">
        <v>55</v>
      </c>
      <c r="E173" s="39" t="s">
        <v>319</v>
      </c>
    </row>
    <row r="174" spans="1:5" ht="12.75">
      <c r="A174" s="35" t="s">
        <v>56</v>
      </c>
      <c r="E174" s="40" t="s">
        <v>155</v>
      </c>
    </row>
    <row r="175" spans="1:5" ht="178.5">
      <c r="A175" t="s">
        <v>58</v>
      </c>
      <c r="E175" s="39" t="s">
        <v>320</v>
      </c>
    </row>
    <row r="176" spans="1:16" ht="12.75">
      <c r="A176" t="s">
        <v>49</v>
      </c>
      <c s="34" t="s">
        <v>321</v>
      </c>
      <c s="34" t="s">
        <v>322</v>
      </c>
      <c s="35" t="s">
        <v>5</v>
      </c>
      <c s="6" t="s">
        <v>323</v>
      </c>
      <c s="36" t="s">
        <v>324</v>
      </c>
      <c s="37">
        <v>2</v>
      </c>
      <c s="36">
        <v>0</v>
      </c>
      <c s="36">
        <f>ROUND(G176*H176,6)</f>
      </c>
      <c r="L176" s="38">
        <v>0</v>
      </c>
      <c s="32">
        <f>ROUND(ROUND(L176,2)*ROUND(G176,3),2)</f>
      </c>
      <c s="36" t="s">
        <v>54</v>
      </c>
      <c>
        <f>(M176*21)/100</f>
      </c>
      <c t="s">
        <v>27</v>
      </c>
    </row>
    <row r="177" spans="1:5" ht="12.75">
      <c r="A177" s="35" t="s">
        <v>55</v>
      </c>
      <c r="E177" s="39" t="s">
        <v>325</v>
      </c>
    </row>
    <row r="178" spans="1:5" ht="12.75">
      <c r="A178" s="35" t="s">
        <v>56</v>
      </c>
      <c r="E178" s="40" t="s">
        <v>155</v>
      </c>
    </row>
    <row r="179" spans="1:5" ht="127.5">
      <c r="A179" t="s">
        <v>58</v>
      </c>
      <c r="E179" s="39" t="s">
        <v>326</v>
      </c>
    </row>
    <row r="180" spans="1:16" ht="12.75">
      <c r="A180" t="s">
        <v>49</v>
      </c>
      <c s="34" t="s">
        <v>327</v>
      </c>
      <c s="34" t="s">
        <v>328</v>
      </c>
      <c s="35" t="s">
        <v>5</v>
      </c>
      <c s="6" t="s">
        <v>329</v>
      </c>
      <c s="36" t="s">
        <v>324</v>
      </c>
      <c s="37">
        <v>2</v>
      </c>
      <c s="36">
        <v>0</v>
      </c>
      <c s="36">
        <f>ROUND(G180*H180,6)</f>
      </c>
      <c r="L180" s="38">
        <v>0</v>
      </c>
      <c s="32">
        <f>ROUND(ROUND(L180,2)*ROUND(G180,3),2)</f>
      </c>
      <c s="36" t="s">
        <v>54</v>
      </c>
      <c>
        <f>(M180*21)/100</f>
      </c>
      <c t="s">
        <v>27</v>
      </c>
    </row>
    <row r="181" spans="1:5" ht="12.75">
      <c r="A181" s="35" t="s">
        <v>55</v>
      </c>
      <c r="E181" s="39" t="s">
        <v>325</v>
      </c>
    </row>
    <row r="182" spans="1:5" ht="12.75">
      <c r="A182" s="35" t="s">
        <v>56</v>
      </c>
      <c r="E182" s="40" t="s">
        <v>155</v>
      </c>
    </row>
    <row r="183" spans="1:5" ht="127.5">
      <c r="A183" t="s">
        <v>58</v>
      </c>
      <c r="E183" s="39" t="s">
        <v>326</v>
      </c>
    </row>
    <row r="184" spans="1:16" ht="12.75">
      <c r="A184" t="s">
        <v>49</v>
      </c>
      <c s="34" t="s">
        <v>330</v>
      </c>
      <c s="34" t="s">
        <v>331</v>
      </c>
      <c s="35" t="s">
        <v>5</v>
      </c>
      <c s="6" t="s">
        <v>332</v>
      </c>
      <c s="36" t="s">
        <v>126</v>
      </c>
      <c s="37">
        <v>8</v>
      </c>
      <c s="36">
        <v>0</v>
      </c>
      <c s="36">
        <f>ROUND(G184*H184,6)</f>
      </c>
      <c r="L184" s="38">
        <v>0</v>
      </c>
      <c s="32">
        <f>ROUND(ROUND(L184,2)*ROUND(G184,3),2)</f>
      </c>
      <c s="36" t="s">
        <v>54</v>
      </c>
      <c>
        <f>(M184*21)/100</f>
      </c>
      <c t="s">
        <v>27</v>
      </c>
    </row>
    <row r="185" spans="1:5" ht="38.25">
      <c r="A185" s="35" t="s">
        <v>55</v>
      </c>
      <c r="E185" s="39" t="s">
        <v>333</v>
      </c>
    </row>
    <row r="186" spans="1:5" ht="127.5">
      <c r="A186" s="35" t="s">
        <v>56</v>
      </c>
      <c r="E186" s="40" t="s">
        <v>334</v>
      </c>
    </row>
    <row r="187" spans="1:5" ht="140.25">
      <c r="A187" t="s">
        <v>58</v>
      </c>
      <c r="E187" s="39" t="s">
        <v>335</v>
      </c>
    </row>
    <row r="188" spans="1:16" ht="12.75">
      <c r="A188" t="s">
        <v>49</v>
      </c>
      <c s="34" t="s">
        <v>336</v>
      </c>
      <c s="34" t="s">
        <v>337</v>
      </c>
      <c s="35" t="s">
        <v>5</v>
      </c>
      <c s="6" t="s">
        <v>338</v>
      </c>
      <c s="36" t="s">
        <v>126</v>
      </c>
      <c s="37">
        <v>8</v>
      </c>
      <c s="36">
        <v>0</v>
      </c>
      <c s="36">
        <f>ROUND(G188*H188,6)</f>
      </c>
      <c r="L188" s="38">
        <v>0</v>
      </c>
      <c s="32">
        <f>ROUND(ROUND(L188,2)*ROUND(G188,3),2)</f>
      </c>
      <c s="36" t="s">
        <v>54</v>
      </c>
      <c>
        <f>(M188*21)/100</f>
      </c>
      <c t="s">
        <v>27</v>
      </c>
    </row>
    <row r="189" spans="1:5" ht="38.25">
      <c r="A189" s="35" t="s">
        <v>55</v>
      </c>
      <c r="E189" s="39" t="s">
        <v>333</v>
      </c>
    </row>
    <row r="190" spans="1:5" ht="127.5">
      <c r="A190" s="35" t="s">
        <v>56</v>
      </c>
      <c r="E190" s="40" t="s">
        <v>334</v>
      </c>
    </row>
    <row r="191" spans="1:5" ht="140.25">
      <c r="A191" t="s">
        <v>58</v>
      </c>
      <c r="E191" s="39" t="s">
        <v>335</v>
      </c>
    </row>
    <row r="192" spans="1:16" ht="12.75">
      <c r="A192" t="s">
        <v>49</v>
      </c>
      <c s="34" t="s">
        <v>339</v>
      </c>
      <c s="34" t="s">
        <v>340</v>
      </c>
      <c s="35" t="s">
        <v>5</v>
      </c>
      <c s="6" t="s">
        <v>341</v>
      </c>
      <c s="36" t="s">
        <v>126</v>
      </c>
      <c s="37">
        <v>6</v>
      </c>
      <c s="36">
        <v>0</v>
      </c>
      <c s="36">
        <f>ROUND(G192*H192,6)</f>
      </c>
      <c r="L192" s="38">
        <v>0</v>
      </c>
      <c s="32">
        <f>ROUND(ROUND(L192,2)*ROUND(G192,3),2)</f>
      </c>
      <c s="36" t="s">
        <v>54</v>
      </c>
      <c>
        <f>(M192*21)/100</f>
      </c>
      <c t="s">
        <v>27</v>
      </c>
    </row>
    <row r="193" spans="1:5" ht="38.25">
      <c r="A193" s="35" t="s">
        <v>55</v>
      </c>
      <c r="E193" s="39" t="s">
        <v>342</v>
      </c>
    </row>
    <row r="194" spans="1:5" ht="127.5">
      <c r="A194" s="35" t="s">
        <v>56</v>
      </c>
      <c r="E194" s="40" t="s">
        <v>334</v>
      </c>
    </row>
    <row r="195" spans="1:5" ht="140.25">
      <c r="A195" t="s">
        <v>58</v>
      </c>
      <c r="E195" s="39" t="s">
        <v>335</v>
      </c>
    </row>
    <row r="196" spans="1:16" ht="12.75">
      <c r="A196" t="s">
        <v>49</v>
      </c>
      <c s="34" t="s">
        <v>343</v>
      </c>
      <c s="34" t="s">
        <v>344</v>
      </c>
      <c s="35" t="s">
        <v>5</v>
      </c>
      <c s="6" t="s">
        <v>345</v>
      </c>
      <c s="36" t="s">
        <v>126</v>
      </c>
      <c s="37">
        <v>6</v>
      </c>
      <c s="36">
        <v>0</v>
      </c>
      <c s="36">
        <f>ROUND(G196*H196,6)</f>
      </c>
      <c r="L196" s="38">
        <v>0</v>
      </c>
      <c s="32">
        <f>ROUND(ROUND(L196,2)*ROUND(G196,3),2)</f>
      </c>
      <c s="36" t="s">
        <v>54</v>
      </c>
      <c>
        <f>(M196*21)/100</f>
      </c>
      <c t="s">
        <v>27</v>
      </c>
    </row>
    <row r="197" spans="1:5" ht="38.25">
      <c r="A197" s="35" t="s">
        <v>55</v>
      </c>
      <c r="E197" s="39" t="s">
        <v>342</v>
      </c>
    </row>
    <row r="198" spans="1:5" ht="127.5">
      <c r="A198" s="35" t="s">
        <v>56</v>
      </c>
      <c r="E198" s="40" t="s">
        <v>334</v>
      </c>
    </row>
    <row r="199" spans="1:5" ht="140.25">
      <c r="A199" t="s">
        <v>58</v>
      </c>
      <c r="E199" s="39" t="s">
        <v>335</v>
      </c>
    </row>
    <row r="200" spans="1:16" ht="12.75">
      <c r="A200" t="s">
        <v>49</v>
      </c>
      <c s="34" t="s">
        <v>346</v>
      </c>
      <c s="34" t="s">
        <v>347</v>
      </c>
      <c s="35" t="s">
        <v>5</v>
      </c>
      <c s="6" t="s">
        <v>348</v>
      </c>
      <c s="36" t="s">
        <v>126</v>
      </c>
      <c s="37">
        <v>2</v>
      </c>
      <c s="36">
        <v>0</v>
      </c>
      <c s="36">
        <f>ROUND(G200*H200,6)</f>
      </c>
      <c r="L200" s="38">
        <v>0</v>
      </c>
      <c s="32">
        <f>ROUND(ROUND(L200,2)*ROUND(G200,3),2)</f>
      </c>
      <c s="36" t="s">
        <v>54</v>
      </c>
      <c>
        <f>(M200*21)/100</f>
      </c>
      <c t="s">
        <v>27</v>
      </c>
    </row>
    <row r="201" spans="1:5" ht="12.75">
      <c r="A201" s="35" t="s">
        <v>55</v>
      </c>
      <c r="E201" s="39" t="s">
        <v>349</v>
      </c>
    </row>
    <row r="202" spans="1:5" ht="12.75">
      <c r="A202" s="35" t="s">
        <v>56</v>
      </c>
      <c r="E202" s="40" t="s">
        <v>155</v>
      </c>
    </row>
    <row r="203" spans="1:5" ht="178.5">
      <c r="A203" t="s">
        <v>58</v>
      </c>
      <c r="E203" s="39" t="s">
        <v>290</v>
      </c>
    </row>
    <row r="204" spans="1:16" ht="12.75">
      <c r="A204" t="s">
        <v>49</v>
      </c>
      <c s="34" t="s">
        <v>350</v>
      </c>
      <c s="34" t="s">
        <v>351</v>
      </c>
      <c s="35" t="s">
        <v>5</v>
      </c>
      <c s="6" t="s">
        <v>352</v>
      </c>
      <c s="36" t="s">
        <v>126</v>
      </c>
      <c s="37">
        <v>2</v>
      </c>
      <c s="36">
        <v>0</v>
      </c>
      <c s="36">
        <f>ROUND(G204*H204,6)</f>
      </c>
      <c r="L204" s="38">
        <v>0</v>
      </c>
      <c s="32">
        <f>ROUND(ROUND(L204,2)*ROUND(G204,3),2)</f>
      </c>
      <c s="36" t="s">
        <v>54</v>
      </c>
      <c>
        <f>(M204*21)/100</f>
      </c>
      <c t="s">
        <v>27</v>
      </c>
    </row>
    <row r="205" spans="1:5" ht="12.75">
      <c r="A205" s="35" t="s">
        <v>55</v>
      </c>
      <c r="E205" s="39" t="s">
        <v>353</v>
      </c>
    </row>
    <row r="206" spans="1:5" ht="12.75">
      <c r="A206" s="35" t="s">
        <v>56</v>
      </c>
      <c r="E206" s="40" t="s">
        <v>155</v>
      </c>
    </row>
    <row r="207" spans="1:5" ht="178.5">
      <c r="A207" t="s">
        <v>58</v>
      </c>
      <c r="E207" s="39" t="s">
        <v>320</v>
      </c>
    </row>
    <row r="208" spans="1:16" ht="12.75">
      <c r="A208" t="s">
        <v>49</v>
      </c>
      <c s="34" t="s">
        <v>354</v>
      </c>
      <c s="34" t="s">
        <v>355</v>
      </c>
      <c s="35" t="s">
        <v>5</v>
      </c>
      <c s="6" t="s">
        <v>356</v>
      </c>
      <c s="36" t="s">
        <v>126</v>
      </c>
      <c s="37">
        <v>50</v>
      </c>
      <c s="36">
        <v>0</v>
      </c>
      <c s="36">
        <f>ROUND(G208*H208,6)</f>
      </c>
      <c r="L208" s="38">
        <v>0</v>
      </c>
      <c s="32">
        <f>ROUND(ROUND(L208,2)*ROUND(G208,3),2)</f>
      </c>
      <c s="36" t="s">
        <v>54</v>
      </c>
      <c>
        <f>(M208*21)/100</f>
      </c>
      <c t="s">
        <v>27</v>
      </c>
    </row>
    <row r="209" spans="1:5" ht="12.75">
      <c r="A209" s="35" t="s">
        <v>55</v>
      </c>
      <c r="E209" s="39" t="s">
        <v>357</v>
      </c>
    </row>
    <row r="210" spans="1:5" ht="12.75">
      <c r="A210" s="35" t="s">
        <v>56</v>
      </c>
      <c r="E210" s="40" t="s">
        <v>155</v>
      </c>
    </row>
    <row r="211" spans="1:5" ht="127.5">
      <c r="A211" t="s">
        <v>58</v>
      </c>
      <c r="E211" s="39" t="s">
        <v>358</v>
      </c>
    </row>
    <row r="212" spans="1:16" ht="25.5">
      <c r="A212" t="s">
        <v>49</v>
      </c>
      <c s="34" t="s">
        <v>359</v>
      </c>
      <c s="34" t="s">
        <v>360</v>
      </c>
      <c s="35" t="s">
        <v>5</v>
      </c>
      <c s="6" t="s">
        <v>361</v>
      </c>
      <c s="36" t="s">
        <v>126</v>
      </c>
      <c s="37">
        <v>25</v>
      </c>
      <c s="36">
        <v>0</v>
      </c>
      <c s="36">
        <f>ROUND(G212*H212,6)</f>
      </c>
      <c r="L212" s="38">
        <v>0</v>
      </c>
      <c s="32">
        <f>ROUND(ROUND(L212,2)*ROUND(G212,3),2)</f>
      </c>
      <c s="36" t="s">
        <v>54</v>
      </c>
      <c>
        <f>(M212*21)/100</f>
      </c>
      <c t="s">
        <v>27</v>
      </c>
    </row>
    <row r="213" spans="1:5" ht="12.75">
      <c r="A213" s="35" t="s">
        <v>55</v>
      </c>
      <c r="E213" s="39" t="s">
        <v>362</v>
      </c>
    </row>
    <row r="214" spans="1:5" ht="12.75">
      <c r="A214" s="35" t="s">
        <v>56</v>
      </c>
      <c r="E214" s="40" t="s">
        <v>155</v>
      </c>
    </row>
    <row r="215" spans="1:5" ht="63.75">
      <c r="A215" t="s">
        <v>58</v>
      </c>
      <c r="E215" s="39" t="s">
        <v>363</v>
      </c>
    </row>
    <row r="216" spans="1:16" ht="25.5">
      <c r="A216" t="s">
        <v>49</v>
      </c>
      <c s="34" t="s">
        <v>364</v>
      </c>
      <c s="34" t="s">
        <v>365</v>
      </c>
      <c s="35" t="s">
        <v>5</v>
      </c>
      <c s="6" t="s">
        <v>366</v>
      </c>
      <c s="36" t="s">
        <v>278</v>
      </c>
      <c s="37">
        <v>25</v>
      </c>
      <c s="36">
        <v>0</v>
      </c>
      <c s="36">
        <f>ROUND(G216*H216,6)</f>
      </c>
      <c r="L216" s="38">
        <v>0</v>
      </c>
      <c s="32">
        <f>ROUND(ROUND(L216,2)*ROUND(G216,3),2)</f>
      </c>
      <c s="36" t="s">
        <v>54</v>
      </c>
      <c>
        <f>(M216*21)/100</f>
      </c>
      <c t="s">
        <v>27</v>
      </c>
    </row>
    <row r="217" spans="1:5" ht="12.75">
      <c r="A217" s="35" t="s">
        <v>55</v>
      </c>
      <c r="E217" s="39" t="s">
        <v>367</v>
      </c>
    </row>
    <row r="218" spans="1:5" ht="12.75">
      <c r="A218" s="35" t="s">
        <v>56</v>
      </c>
      <c r="E218" s="40" t="s">
        <v>155</v>
      </c>
    </row>
    <row r="219" spans="1:5" ht="127.5">
      <c r="A219" t="s">
        <v>58</v>
      </c>
      <c r="E219" s="39" t="s">
        <v>280</v>
      </c>
    </row>
    <row r="220" spans="1:16" ht="12.75">
      <c r="A220" t="s">
        <v>49</v>
      </c>
      <c s="34" t="s">
        <v>368</v>
      </c>
      <c s="34" t="s">
        <v>369</v>
      </c>
      <c s="35" t="s">
        <v>5</v>
      </c>
      <c s="6" t="s">
        <v>370</v>
      </c>
      <c s="36" t="s">
        <v>371</v>
      </c>
      <c s="37">
        <v>216</v>
      </c>
      <c s="36">
        <v>0</v>
      </c>
      <c s="36">
        <f>ROUND(G220*H220,6)</f>
      </c>
      <c r="L220" s="38">
        <v>0</v>
      </c>
      <c s="32">
        <f>ROUND(ROUND(L220,2)*ROUND(G220,3),2)</f>
      </c>
      <c s="36" t="s">
        <v>54</v>
      </c>
      <c>
        <f>(M220*21)/100</f>
      </c>
      <c t="s">
        <v>27</v>
      </c>
    </row>
    <row r="221" spans="1:5" ht="38.25">
      <c r="A221" s="35" t="s">
        <v>55</v>
      </c>
      <c r="E221" s="39" t="s">
        <v>372</v>
      </c>
    </row>
    <row r="222" spans="1:5" ht="12.75">
      <c r="A222" s="35" t="s">
        <v>56</v>
      </c>
      <c r="E222" s="40" t="s">
        <v>155</v>
      </c>
    </row>
    <row r="223" spans="1:5" ht="165.75">
      <c r="A223" t="s">
        <v>58</v>
      </c>
      <c r="E223" s="39" t="s">
        <v>373</v>
      </c>
    </row>
    <row r="224" spans="1:16" ht="12.75">
      <c r="A224" t="s">
        <v>49</v>
      </c>
      <c s="34" t="s">
        <v>374</v>
      </c>
      <c s="34" t="s">
        <v>375</v>
      </c>
      <c s="35" t="s">
        <v>5</v>
      </c>
      <c s="6" t="s">
        <v>376</v>
      </c>
      <c s="36" t="s">
        <v>371</v>
      </c>
      <c s="37">
        <v>216</v>
      </c>
      <c s="36">
        <v>0</v>
      </c>
      <c s="36">
        <f>ROUND(G224*H224,6)</f>
      </c>
      <c r="L224" s="38">
        <v>0</v>
      </c>
      <c s="32">
        <f>ROUND(ROUND(L224,2)*ROUND(G224,3),2)</f>
      </c>
      <c s="36" t="s">
        <v>54</v>
      </c>
      <c>
        <f>(M224*21)/100</f>
      </c>
      <c t="s">
        <v>27</v>
      </c>
    </row>
    <row r="225" spans="1:5" ht="12.75">
      <c r="A225" s="35" t="s">
        <v>55</v>
      </c>
      <c r="E225" s="39" t="s">
        <v>377</v>
      </c>
    </row>
    <row r="226" spans="1:5" ht="12.75">
      <c r="A226" s="35" t="s">
        <v>56</v>
      </c>
      <c r="E226" s="40" t="s">
        <v>155</v>
      </c>
    </row>
    <row r="227" spans="1:5" ht="153">
      <c r="A227" t="s">
        <v>58</v>
      </c>
      <c r="E227" s="39" t="s">
        <v>378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379</v>
      </c>
      <c s="41">
        <f>Rekapitulace!C14</f>
      </c>
      <c s="20" t="s">
        <v>0</v>
      </c>
      <c t="s">
        <v>23</v>
      </c>
      <c t="s">
        <v>27</v>
      </c>
    </row>
    <row r="4" spans="1:16" ht="32" customHeight="1">
      <c r="A4" s="24" t="s">
        <v>20</v>
      </c>
      <c s="25" t="s">
        <v>28</v>
      </c>
      <c s="27" t="s">
        <v>379</v>
      </c>
      <c r="E4" s="26" t="s">
        <v>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COUNTIFS(L8:L79,"=0",A8:A79,"P")+COUNTIFS(L8:L79,"",A8:A79,"P")+SUM(Q8:Q79)</f>
      </c>
    </row>
    <row r="8" spans="1:13" ht="12.75">
      <c r="A8" t="s">
        <v>44</v>
      </c>
      <c r="C8" s="28" t="s">
        <v>383</v>
      </c>
      <c r="E8" s="30" t="s">
        <v>382</v>
      </c>
      <c r="J8" s="29">
        <f>0+J9+J14+J23+J56+J69+J78</f>
      </c>
      <c s="29">
        <f>0+K9+K14+K23+K56+K69+K78</f>
      </c>
      <c s="29">
        <f>0+L9+L14+L23+L56+L69+L78</f>
      </c>
      <c s="29">
        <f>0+M9+M14+M23+M56+M69+M78</f>
      </c>
    </row>
    <row r="9" spans="1:13" ht="12.75">
      <c r="A9" t="s">
        <v>46</v>
      </c>
      <c r="C9" s="31" t="s">
        <v>149</v>
      </c>
      <c r="E9" s="33" t="s">
        <v>384</v>
      </c>
      <c r="J9" s="32">
        <f>0</f>
      </c>
      <c s="32">
        <f>0</f>
      </c>
      <c s="32">
        <f>0+L10</f>
      </c>
      <c s="32">
        <f>0+M10</f>
      </c>
    </row>
    <row r="10" spans="1:16" ht="12.75">
      <c r="A10" t="s">
        <v>49</v>
      </c>
      <c s="34" t="s">
        <v>50</v>
      </c>
      <c s="34" t="s">
        <v>385</v>
      </c>
      <c s="35" t="s">
        <v>5</v>
      </c>
      <c s="6" t="s">
        <v>386</v>
      </c>
      <c s="36" t="s">
        <v>134</v>
      </c>
      <c s="37">
        <v>20</v>
      </c>
      <c s="36">
        <v>0</v>
      </c>
      <c s="36">
        <f>ROUND(G10*H10,6)</f>
      </c>
      <c r="L10" s="38">
        <v>0</v>
      </c>
      <c s="32">
        <f>ROUND(ROUND(L10,2)*ROUND(G10,3),2)</f>
      </c>
      <c s="36" t="s">
        <v>54</v>
      </c>
      <c>
        <f>(M10*21)/100</f>
      </c>
      <c t="s">
        <v>27</v>
      </c>
    </row>
    <row r="11" spans="1:5" ht="12.75">
      <c r="A11" s="35" t="s">
        <v>55</v>
      </c>
      <c r="E11" s="39" t="s">
        <v>5</v>
      </c>
    </row>
    <row r="12" spans="1:5" ht="38.25">
      <c r="A12" s="35" t="s">
        <v>56</v>
      </c>
      <c r="E12" s="40" t="s">
        <v>387</v>
      </c>
    </row>
    <row r="13" spans="1:5" ht="12.75">
      <c r="A13" t="s">
        <v>58</v>
      </c>
      <c r="E13" s="39" t="s">
        <v>388</v>
      </c>
    </row>
    <row r="14" spans="1:13" ht="12.75">
      <c r="A14" t="s">
        <v>46</v>
      </c>
      <c r="C14" s="31" t="s">
        <v>47</v>
      </c>
      <c r="E14" s="33" t="s">
        <v>389</v>
      </c>
      <c r="J14" s="32">
        <f>0</f>
      </c>
      <c s="32">
        <f>0</f>
      </c>
      <c s="32">
        <f>0+L15+L19</f>
      </c>
      <c s="32">
        <f>0+M15+M19</f>
      </c>
    </row>
    <row r="15" spans="1:16" ht="38.25">
      <c r="A15" t="s">
        <v>49</v>
      </c>
      <c s="34" t="s">
        <v>27</v>
      </c>
      <c s="34" t="s">
        <v>51</v>
      </c>
      <c s="35" t="s">
        <v>5</v>
      </c>
      <c s="6" t="s">
        <v>52</v>
      </c>
      <c s="36" t="s">
        <v>53</v>
      </c>
      <c s="37">
        <v>446.88</v>
      </c>
      <c s="36">
        <v>0</v>
      </c>
      <c s="36">
        <f>ROUND(G15*H15,6)</f>
      </c>
      <c r="L15" s="38">
        <v>0</v>
      </c>
      <c s="32">
        <f>ROUND(ROUND(L15,2)*ROUND(G15,3),2)</f>
      </c>
      <c s="36" t="s">
        <v>54</v>
      </c>
      <c>
        <f>(M15*21)/100</f>
      </c>
      <c t="s">
        <v>27</v>
      </c>
    </row>
    <row r="16" spans="1:5" ht="25.5">
      <c r="A16" s="35" t="s">
        <v>55</v>
      </c>
      <c r="E16" s="39" t="s">
        <v>390</v>
      </c>
    </row>
    <row r="17" spans="1:5" ht="38.25">
      <c r="A17" s="35" t="s">
        <v>56</v>
      </c>
      <c r="E17" s="40" t="s">
        <v>391</v>
      </c>
    </row>
    <row r="18" spans="1:5" ht="331.5">
      <c r="A18" t="s">
        <v>58</v>
      </c>
      <c r="E18" s="39" t="s">
        <v>392</v>
      </c>
    </row>
    <row r="19" spans="1:16" ht="38.25">
      <c r="A19" t="s">
        <v>49</v>
      </c>
      <c s="34" t="s">
        <v>26</v>
      </c>
      <c s="34" t="s">
        <v>393</v>
      </c>
      <c s="35" t="s">
        <v>5</v>
      </c>
      <c s="6" t="s">
        <v>394</v>
      </c>
      <c s="36" t="s">
        <v>53</v>
      </c>
      <c s="37">
        <v>3</v>
      </c>
      <c s="36">
        <v>0</v>
      </c>
      <c s="36">
        <f>ROUND(G19*H19,6)</f>
      </c>
      <c r="L19" s="38">
        <v>0</v>
      </c>
      <c s="32">
        <f>ROUND(ROUND(L19,2)*ROUND(G19,3),2)</f>
      </c>
      <c s="36" t="s">
        <v>54</v>
      </c>
      <c>
        <f>(M19*21)/100</f>
      </c>
      <c t="s">
        <v>27</v>
      </c>
    </row>
    <row r="20" spans="1:5" ht="12.75">
      <c r="A20" s="35" t="s">
        <v>55</v>
      </c>
      <c r="E20" s="39" t="s">
        <v>395</v>
      </c>
    </row>
    <row r="21" spans="1:5" ht="38.25">
      <c r="A21" s="35" t="s">
        <v>56</v>
      </c>
      <c r="E21" s="40" t="s">
        <v>396</v>
      </c>
    </row>
    <row r="22" spans="1:5" ht="331.5">
      <c r="A22" t="s">
        <v>58</v>
      </c>
      <c r="E22" s="39" t="s">
        <v>392</v>
      </c>
    </row>
    <row r="23" spans="1:13" ht="12.75">
      <c r="A23" t="s">
        <v>46</v>
      </c>
      <c r="C23" s="31" t="s">
        <v>50</v>
      </c>
      <c r="E23" s="33" t="s">
        <v>64</v>
      </c>
      <c r="J23" s="32">
        <f>0</f>
      </c>
      <c s="32">
        <f>0</f>
      </c>
      <c s="32">
        <f>0+L24+L28+L32+L36+L40+L44+L48+L52</f>
      </c>
      <c s="32">
        <f>0+M24+M28+M32+M36+M40+M44+M48+M52</f>
      </c>
    </row>
    <row r="24" spans="1:16" ht="25.5">
      <c r="A24" t="s">
        <v>49</v>
      </c>
      <c s="34" t="s">
        <v>65</v>
      </c>
      <c s="34" t="s">
        <v>397</v>
      </c>
      <c s="35" t="s">
        <v>5</v>
      </c>
      <c s="6" t="s">
        <v>398</v>
      </c>
      <c s="36" t="s">
        <v>68</v>
      </c>
      <c s="37">
        <v>95.94</v>
      </c>
      <c s="36">
        <v>0</v>
      </c>
      <c s="36">
        <f>ROUND(G24*H24,6)</f>
      </c>
      <c r="L24" s="38">
        <v>0</v>
      </c>
      <c s="32">
        <f>ROUND(ROUND(L24,2)*ROUND(G24,3),2)</f>
      </c>
      <c s="36" t="s">
        <v>399</v>
      </c>
      <c>
        <f>(M24*21)/100</f>
      </c>
      <c t="s">
        <v>27</v>
      </c>
    </row>
    <row r="25" spans="1:5" ht="38.25">
      <c r="A25" s="35" t="s">
        <v>55</v>
      </c>
      <c r="E25" s="39" t="s">
        <v>400</v>
      </c>
    </row>
    <row r="26" spans="1:5" ht="38.25">
      <c r="A26" s="35" t="s">
        <v>56</v>
      </c>
      <c r="E26" s="40" t="s">
        <v>401</v>
      </c>
    </row>
    <row r="27" spans="1:5" ht="63.75">
      <c r="A27" t="s">
        <v>58</v>
      </c>
      <c r="E27" s="39" t="s">
        <v>402</v>
      </c>
    </row>
    <row r="28" spans="1:16" ht="25.5">
      <c r="A28" t="s">
        <v>49</v>
      </c>
      <c s="34" t="s">
        <v>71</v>
      </c>
      <c s="34" t="s">
        <v>403</v>
      </c>
      <c s="35" t="s">
        <v>5</v>
      </c>
      <c s="6" t="s">
        <v>404</v>
      </c>
      <c s="36" t="s">
        <v>212</v>
      </c>
      <c s="37">
        <v>2162.16</v>
      </c>
      <c s="36">
        <v>0</v>
      </c>
      <c s="36">
        <f>ROUND(G28*H28,6)</f>
      </c>
      <c r="L28" s="38">
        <v>0</v>
      </c>
      <c s="32">
        <f>ROUND(ROUND(L28,2)*ROUND(G28,3),2)</f>
      </c>
      <c s="36" t="s">
        <v>399</v>
      </c>
      <c>
        <f>(M28*21)/100</f>
      </c>
      <c t="s">
        <v>27</v>
      </c>
    </row>
    <row r="29" spans="1:5" ht="12.75">
      <c r="A29" s="35" t="s">
        <v>55</v>
      </c>
      <c r="E29" s="39" t="s">
        <v>5</v>
      </c>
    </row>
    <row r="30" spans="1:5" ht="38.25">
      <c r="A30" s="35" t="s">
        <v>56</v>
      </c>
      <c r="E30" s="40" t="s">
        <v>405</v>
      </c>
    </row>
    <row r="31" spans="1:5" ht="25.5">
      <c r="A31" t="s">
        <v>58</v>
      </c>
      <c r="E31" s="39" t="s">
        <v>406</v>
      </c>
    </row>
    <row r="32" spans="1:16" ht="12.75">
      <c r="A32" t="s">
        <v>49</v>
      </c>
      <c s="34" t="s">
        <v>75</v>
      </c>
      <c s="34" t="s">
        <v>407</v>
      </c>
      <c s="35" t="s">
        <v>5</v>
      </c>
      <c s="6" t="s">
        <v>408</v>
      </c>
      <c s="36" t="s">
        <v>68</v>
      </c>
      <c s="37">
        <v>155</v>
      </c>
      <c s="36">
        <v>0</v>
      </c>
      <c s="36">
        <f>ROUND(G32*H32,6)</f>
      </c>
      <c r="L32" s="38">
        <v>0</v>
      </c>
      <c s="32">
        <f>ROUND(ROUND(L32,2)*ROUND(G32,3),2)</f>
      </c>
      <c s="36" t="s">
        <v>399</v>
      </c>
      <c>
        <f>(M32*21)/100</f>
      </c>
      <c t="s">
        <v>27</v>
      </c>
    </row>
    <row r="33" spans="1:5" ht="12.75">
      <c r="A33" s="35" t="s">
        <v>55</v>
      </c>
      <c r="E33" s="39" t="s">
        <v>409</v>
      </c>
    </row>
    <row r="34" spans="1:5" ht="38.25">
      <c r="A34" s="35" t="s">
        <v>56</v>
      </c>
      <c r="E34" s="40" t="s">
        <v>410</v>
      </c>
    </row>
    <row r="35" spans="1:5" ht="242.25">
      <c r="A35" t="s">
        <v>58</v>
      </c>
      <c r="E35" s="39" t="s">
        <v>411</v>
      </c>
    </row>
    <row r="36" spans="1:16" ht="12.75">
      <c r="A36" t="s">
        <v>49</v>
      </c>
      <c s="34" t="s">
        <v>80</v>
      </c>
      <c s="34" t="s">
        <v>412</v>
      </c>
      <c s="35" t="s">
        <v>5</v>
      </c>
      <c s="6" t="s">
        <v>413</v>
      </c>
      <c s="36" t="s">
        <v>68</v>
      </c>
      <c s="37">
        <v>11</v>
      </c>
      <c s="36">
        <v>0</v>
      </c>
      <c s="36">
        <f>ROUND(G36*H36,6)</f>
      </c>
      <c r="L36" s="38">
        <v>0</v>
      </c>
      <c s="32">
        <f>ROUND(ROUND(L36,2)*ROUND(G36,3),2)</f>
      </c>
      <c s="36" t="s">
        <v>399</v>
      </c>
      <c>
        <f>(M36*21)/100</f>
      </c>
      <c t="s">
        <v>27</v>
      </c>
    </row>
    <row r="37" spans="1:5" ht="12.75">
      <c r="A37" s="35" t="s">
        <v>55</v>
      </c>
      <c r="E37" s="39" t="s">
        <v>5</v>
      </c>
    </row>
    <row r="38" spans="1:5" ht="38.25">
      <c r="A38" s="35" t="s">
        <v>56</v>
      </c>
      <c r="E38" s="40" t="s">
        <v>414</v>
      </c>
    </row>
    <row r="39" spans="1:5" ht="216.75">
      <c r="A39" t="s">
        <v>58</v>
      </c>
      <c r="E39" s="39" t="s">
        <v>415</v>
      </c>
    </row>
    <row r="40" spans="1:16" ht="12.75">
      <c r="A40" t="s">
        <v>49</v>
      </c>
      <c s="34" t="s">
        <v>85</v>
      </c>
      <c s="34" t="s">
        <v>177</v>
      </c>
      <c s="35" t="s">
        <v>5</v>
      </c>
      <c s="6" t="s">
        <v>178</v>
      </c>
      <c s="36" t="s">
        <v>88</v>
      </c>
      <c s="37">
        <v>234</v>
      </c>
      <c s="36">
        <v>0</v>
      </c>
      <c s="36">
        <f>ROUND(G40*H40,6)</f>
      </c>
      <c r="L40" s="38">
        <v>0</v>
      </c>
      <c s="32">
        <f>ROUND(ROUND(L40,2)*ROUND(G40,3),2)</f>
      </c>
      <c s="36" t="s">
        <v>399</v>
      </c>
      <c>
        <f>(M40*21)/100</f>
      </c>
      <c t="s">
        <v>27</v>
      </c>
    </row>
    <row r="41" spans="1:5" ht="12.75">
      <c r="A41" s="35" t="s">
        <v>55</v>
      </c>
      <c r="E41" s="39" t="s">
        <v>416</v>
      </c>
    </row>
    <row r="42" spans="1:5" ht="38.25">
      <c r="A42" s="35" t="s">
        <v>56</v>
      </c>
      <c r="E42" s="40" t="s">
        <v>417</v>
      </c>
    </row>
    <row r="43" spans="1:5" ht="38.25">
      <c r="A43" t="s">
        <v>58</v>
      </c>
      <c r="E43" s="39" t="s">
        <v>180</v>
      </c>
    </row>
    <row r="44" spans="1:16" ht="12.75">
      <c r="A44" t="s">
        <v>49</v>
      </c>
      <c s="34" t="s">
        <v>91</v>
      </c>
      <c s="34" t="s">
        <v>418</v>
      </c>
      <c s="35" t="s">
        <v>5</v>
      </c>
      <c s="6" t="s">
        <v>419</v>
      </c>
      <c s="36" t="s">
        <v>88</v>
      </c>
      <c s="37">
        <v>290</v>
      </c>
      <c s="36">
        <v>0</v>
      </c>
      <c s="36">
        <f>ROUND(G44*H44,6)</f>
      </c>
      <c r="L44" s="38">
        <v>0</v>
      </c>
      <c s="32">
        <f>ROUND(ROUND(L44,2)*ROUND(G44,3),2)</f>
      </c>
      <c s="36" t="s">
        <v>399</v>
      </c>
      <c>
        <f>(M44*21)/100</f>
      </c>
      <c t="s">
        <v>27</v>
      </c>
    </row>
    <row r="45" spans="1:5" ht="12.75">
      <c r="A45" s="35" t="s">
        <v>55</v>
      </c>
      <c r="E45" s="39" t="s">
        <v>409</v>
      </c>
    </row>
    <row r="46" spans="1:5" ht="38.25">
      <c r="A46" s="35" t="s">
        <v>56</v>
      </c>
      <c r="E46" s="40" t="s">
        <v>420</v>
      </c>
    </row>
    <row r="47" spans="1:5" ht="25.5">
      <c r="A47" t="s">
        <v>58</v>
      </c>
      <c r="E47" s="39" t="s">
        <v>421</v>
      </c>
    </row>
    <row r="48" spans="1:16" ht="25.5">
      <c r="A48" t="s">
        <v>49</v>
      </c>
      <c s="34" t="s">
        <v>95</v>
      </c>
      <c s="34" t="s">
        <v>422</v>
      </c>
      <c s="35" t="s">
        <v>5</v>
      </c>
      <c s="6" t="s">
        <v>423</v>
      </c>
      <c s="36" t="s">
        <v>68</v>
      </c>
      <c s="37">
        <v>76</v>
      </c>
      <c s="36">
        <v>0</v>
      </c>
      <c s="36">
        <f>ROUND(G48*H48,6)</f>
      </c>
      <c r="L48" s="38">
        <v>0</v>
      </c>
      <c s="32">
        <f>ROUND(ROUND(L48,2)*ROUND(G48,3),2)</f>
      </c>
      <c s="36" t="s">
        <v>54</v>
      </c>
      <c>
        <f>(M48*21)/100</f>
      </c>
      <c t="s">
        <v>27</v>
      </c>
    </row>
    <row r="49" spans="1:5" ht="12.75">
      <c r="A49" s="35" t="s">
        <v>55</v>
      </c>
      <c r="E49" s="39" t="s">
        <v>5</v>
      </c>
    </row>
    <row r="50" spans="1:5" ht="38.25">
      <c r="A50" s="35" t="s">
        <v>56</v>
      </c>
      <c r="E50" s="40" t="s">
        <v>424</v>
      </c>
    </row>
    <row r="51" spans="1:5" ht="280.5">
      <c r="A51" t="s">
        <v>58</v>
      </c>
      <c r="E51" s="39" t="s">
        <v>425</v>
      </c>
    </row>
    <row r="52" spans="1:16" ht="12.75">
      <c r="A52" t="s">
        <v>49</v>
      </c>
      <c s="34" t="s">
        <v>99</v>
      </c>
      <c s="34" t="s">
        <v>426</v>
      </c>
      <c s="35" t="s">
        <v>5</v>
      </c>
      <c s="6" t="s">
        <v>427</v>
      </c>
      <c s="36" t="s">
        <v>88</v>
      </c>
      <c s="37">
        <v>148</v>
      </c>
      <c s="36">
        <v>0</v>
      </c>
      <c s="36">
        <f>ROUND(G52*H52,6)</f>
      </c>
      <c r="L52" s="38">
        <v>0</v>
      </c>
      <c s="32">
        <f>ROUND(ROUND(L52,2)*ROUND(G52,3),2)</f>
      </c>
      <c s="36" t="s">
        <v>54</v>
      </c>
      <c>
        <f>(M52*21)/100</f>
      </c>
      <c t="s">
        <v>27</v>
      </c>
    </row>
    <row r="53" spans="1:5" ht="12.75">
      <c r="A53" s="35" t="s">
        <v>55</v>
      </c>
      <c r="E53" s="39" t="s">
        <v>428</v>
      </c>
    </row>
    <row r="54" spans="1:5" ht="38.25">
      <c r="A54" s="35" t="s">
        <v>56</v>
      </c>
      <c r="E54" s="40" t="s">
        <v>429</v>
      </c>
    </row>
    <row r="55" spans="1:5" ht="38.25">
      <c r="A55" t="s">
        <v>58</v>
      </c>
      <c r="E55" s="39" t="s">
        <v>430</v>
      </c>
    </row>
    <row r="56" spans="1:13" ht="12.75">
      <c r="A56" t="s">
        <v>46</v>
      </c>
      <c r="C56" s="31" t="s">
        <v>71</v>
      </c>
      <c r="E56" s="33" t="s">
        <v>431</v>
      </c>
      <c r="J56" s="32">
        <f>0</f>
      </c>
      <c s="32">
        <f>0</f>
      </c>
      <c s="32">
        <f>0+L57+L61+L65</f>
      </c>
      <c s="32">
        <f>0+M57+M61+M65</f>
      </c>
    </row>
    <row r="57" spans="1:16" ht="25.5">
      <c r="A57" t="s">
        <v>49</v>
      </c>
      <c s="34" t="s">
        <v>103</v>
      </c>
      <c s="34" t="s">
        <v>432</v>
      </c>
      <c s="35" t="s">
        <v>5</v>
      </c>
      <c s="6" t="s">
        <v>433</v>
      </c>
      <c s="36" t="s">
        <v>68</v>
      </c>
      <c s="37">
        <v>125</v>
      </c>
      <c s="36">
        <v>0</v>
      </c>
      <c s="36">
        <f>ROUND(G57*H57,6)</f>
      </c>
      <c r="L57" s="38">
        <v>0</v>
      </c>
      <c s="32">
        <f>ROUND(ROUND(L57,2)*ROUND(G57,3),2)</f>
      </c>
      <c s="36" t="s">
        <v>399</v>
      </c>
      <c>
        <f>(M57*21)/100</f>
      </c>
      <c t="s">
        <v>27</v>
      </c>
    </row>
    <row r="58" spans="1:5" ht="51">
      <c r="A58" s="35" t="s">
        <v>55</v>
      </c>
      <c r="E58" s="39" t="s">
        <v>434</v>
      </c>
    </row>
    <row r="59" spans="1:5" ht="38.25">
      <c r="A59" s="35" t="s">
        <v>56</v>
      </c>
      <c r="E59" s="40" t="s">
        <v>435</v>
      </c>
    </row>
    <row r="60" spans="1:5" ht="153">
      <c r="A60" t="s">
        <v>58</v>
      </c>
      <c r="E60" s="39" t="s">
        <v>436</v>
      </c>
    </row>
    <row r="61" spans="1:16" ht="25.5">
      <c r="A61" t="s">
        <v>49</v>
      </c>
      <c s="34" t="s">
        <v>108</v>
      </c>
      <c s="34" t="s">
        <v>437</v>
      </c>
      <c s="35" t="s">
        <v>5</v>
      </c>
      <c s="6" t="s">
        <v>438</v>
      </c>
      <c s="36" t="s">
        <v>68</v>
      </c>
      <c s="37">
        <v>90</v>
      </c>
      <c s="36">
        <v>0</v>
      </c>
      <c s="36">
        <f>ROUND(G61*H61,6)</f>
      </c>
      <c r="L61" s="38">
        <v>0</v>
      </c>
      <c s="32">
        <f>ROUND(ROUND(L61,2)*ROUND(G61,3),2)</f>
      </c>
      <c s="36" t="s">
        <v>399</v>
      </c>
      <c>
        <f>(M61*21)/100</f>
      </c>
      <c t="s">
        <v>27</v>
      </c>
    </row>
    <row r="62" spans="1:5" ht="12.75">
      <c r="A62" s="35" t="s">
        <v>55</v>
      </c>
      <c r="E62" s="39" t="s">
        <v>439</v>
      </c>
    </row>
    <row r="63" spans="1:5" ht="38.25">
      <c r="A63" s="35" t="s">
        <v>56</v>
      </c>
      <c r="E63" s="40" t="s">
        <v>440</v>
      </c>
    </row>
    <row r="64" spans="1:5" ht="165.75">
      <c r="A64" t="s">
        <v>58</v>
      </c>
      <c r="E64" s="39" t="s">
        <v>441</v>
      </c>
    </row>
    <row r="65" spans="1:16" ht="12.75">
      <c r="A65" t="s">
        <v>49</v>
      </c>
      <c s="34" t="s">
        <v>113</v>
      </c>
      <c s="34" t="s">
        <v>442</v>
      </c>
      <c s="35" t="s">
        <v>5</v>
      </c>
      <c s="6" t="s">
        <v>443</v>
      </c>
      <c s="36" t="s">
        <v>88</v>
      </c>
      <c s="37">
        <v>234</v>
      </c>
      <c s="36">
        <v>0</v>
      </c>
      <c s="36">
        <f>ROUND(G65*H65,6)</f>
      </c>
      <c r="L65" s="38">
        <v>0</v>
      </c>
      <c s="32">
        <f>ROUND(ROUND(L65,2)*ROUND(G65,3),2)</f>
      </c>
      <c s="36" t="s">
        <v>399</v>
      </c>
      <c>
        <f>(M65*21)/100</f>
      </c>
      <c t="s">
        <v>27</v>
      </c>
    </row>
    <row r="66" spans="1:5" ht="63.75">
      <c r="A66" s="35" t="s">
        <v>55</v>
      </c>
      <c r="E66" s="39" t="s">
        <v>444</v>
      </c>
    </row>
    <row r="67" spans="1:5" ht="38.25">
      <c r="A67" s="35" t="s">
        <v>56</v>
      </c>
      <c r="E67" s="40" t="s">
        <v>417</v>
      </c>
    </row>
    <row r="68" spans="1:5" ht="102">
      <c r="A68" t="s">
        <v>58</v>
      </c>
      <c r="E68" s="39" t="s">
        <v>445</v>
      </c>
    </row>
    <row r="69" spans="1:13" ht="12.75">
      <c r="A69" t="s">
        <v>46</v>
      </c>
      <c r="C69" s="31" t="s">
        <v>85</v>
      </c>
      <c r="E69" s="33" t="s">
        <v>446</v>
      </c>
      <c r="J69" s="32">
        <f>0</f>
      </c>
      <c s="32">
        <f>0</f>
      </c>
      <c s="32">
        <f>0+L70+L74</f>
      </c>
      <c s="32">
        <f>0+M70+M74</f>
      </c>
    </row>
    <row r="70" spans="1:16" ht="12.75">
      <c r="A70" t="s">
        <v>49</v>
      </c>
      <c s="34" t="s">
        <v>116</v>
      </c>
      <c s="34" t="s">
        <v>447</v>
      </c>
      <c s="35" t="s">
        <v>5</v>
      </c>
      <c s="6" t="s">
        <v>448</v>
      </c>
      <c s="36" t="s">
        <v>78</v>
      </c>
      <c s="37">
        <v>30</v>
      </c>
      <c s="36">
        <v>0</v>
      </c>
      <c s="36">
        <f>ROUND(G70*H70,6)</f>
      </c>
      <c r="L70" s="38">
        <v>0</v>
      </c>
      <c s="32">
        <f>ROUND(ROUND(L70,2)*ROUND(G70,3),2)</f>
      </c>
      <c s="36" t="s">
        <v>399</v>
      </c>
      <c>
        <f>(M70*21)/100</f>
      </c>
      <c t="s">
        <v>27</v>
      </c>
    </row>
    <row r="71" spans="1:5" ht="12.75">
      <c r="A71" s="35" t="s">
        <v>55</v>
      </c>
      <c r="E71" s="39" t="s">
        <v>449</v>
      </c>
    </row>
    <row r="72" spans="1:5" ht="38.25">
      <c r="A72" s="35" t="s">
        <v>56</v>
      </c>
      <c r="E72" s="40" t="s">
        <v>450</v>
      </c>
    </row>
    <row r="73" spans="1:5" ht="165.75">
      <c r="A73" t="s">
        <v>58</v>
      </c>
      <c r="E73" s="39" t="s">
        <v>451</v>
      </c>
    </row>
    <row r="74" spans="1:16" ht="12.75">
      <c r="A74" t="s">
        <v>49</v>
      </c>
      <c s="34" t="s">
        <v>120</v>
      </c>
      <c s="34" t="s">
        <v>452</v>
      </c>
      <c s="35" t="s">
        <v>5</v>
      </c>
      <c s="6" t="s">
        <v>453</v>
      </c>
      <c s="36" t="s">
        <v>68</v>
      </c>
      <c s="37">
        <v>3</v>
      </c>
      <c s="36">
        <v>0</v>
      </c>
      <c s="36">
        <f>ROUND(G74*H74,6)</f>
      </c>
      <c r="L74" s="38">
        <v>0</v>
      </c>
      <c s="32">
        <f>ROUND(ROUND(L74,2)*ROUND(G74,3),2)</f>
      </c>
      <c s="36" t="s">
        <v>399</v>
      </c>
      <c>
        <f>(M74*21)/100</f>
      </c>
      <c t="s">
        <v>27</v>
      </c>
    </row>
    <row r="75" spans="1:5" ht="12.75">
      <c r="A75" s="35" t="s">
        <v>55</v>
      </c>
      <c r="E75" s="39" t="s">
        <v>454</v>
      </c>
    </row>
    <row r="76" spans="1:5" ht="38.25">
      <c r="A76" s="35" t="s">
        <v>56</v>
      </c>
      <c r="E76" s="40" t="s">
        <v>455</v>
      </c>
    </row>
    <row r="77" spans="1:5" ht="267.75">
      <c r="A77" t="s">
        <v>58</v>
      </c>
      <c r="E77" s="39" t="s">
        <v>456</v>
      </c>
    </row>
    <row r="78" spans="1:13" ht="12.75">
      <c r="A78" t="s">
        <v>46</v>
      </c>
      <c r="C78" s="31" t="s">
        <v>91</v>
      </c>
      <c r="E78" s="33" t="s">
        <v>457</v>
      </c>
      <c r="J78" s="32">
        <f>0</f>
      </c>
      <c s="32">
        <f>0</f>
      </c>
      <c s="32">
        <f>0+L79</f>
      </c>
      <c s="32">
        <f>0+M79</f>
      </c>
    </row>
    <row r="79" spans="1:16" ht="12.75">
      <c r="A79" t="s">
        <v>49</v>
      </c>
      <c s="34" t="s">
        <v>123</v>
      </c>
      <c s="34" t="s">
        <v>458</v>
      </c>
      <c s="35" t="s">
        <v>5</v>
      </c>
      <c s="6" t="s">
        <v>459</v>
      </c>
      <c s="36" t="s">
        <v>68</v>
      </c>
      <c s="37">
        <v>1.25</v>
      </c>
      <c s="36">
        <v>0</v>
      </c>
      <c s="36">
        <f>ROUND(G79*H79,6)</f>
      </c>
      <c r="L79" s="38">
        <v>0</v>
      </c>
      <c s="32">
        <f>ROUND(ROUND(L79,2)*ROUND(G79,3),2)</f>
      </c>
      <c s="36" t="s">
        <v>399</v>
      </c>
      <c>
        <f>(M79*21)/100</f>
      </c>
      <c t="s">
        <v>27</v>
      </c>
    </row>
    <row r="80" spans="1:5" ht="12.75">
      <c r="A80" s="35" t="s">
        <v>55</v>
      </c>
      <c r="E80" s="39" t="s">
        <v>460</v>
      </c>
    </row>
    <row r="81" spans="1:5" ht="38.25">
      <c r="A81" s="35" t="s">
        <v>56</v>
      </c>
      <c r="E81" s="40" t="s">
        <v>461</v>
      </c>
    </row>
    <row r="82" spans="1:5" ht="89.25">
      <c r="A82" t="s">
        <v>58</v>
      </c>
      <c r="E82" s="39" t="s">
        <v>462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379</v>
      </c>
      <c s="41">
        <f>Rekapitulace!C14</f>
      </c>
      <c s="20" t="s">
        <v>0</v>
      </c>
      <c t="s">
        <v>23</v>
      </c>
      <c t="s">
        <v>27</v>
      </c>
    </row>
    <row r="4" spans="1:16" ht="32" customHeight="1">
      <c r="A4" s="24" t="s">
        <v>20</v>
      </c>
      <c s="25" t="s">
        <v>28</v>
      </c>
      <c s="27" t="s">
        <v>379</v>
      </c>
      <c r="E4" s="26" t="s">
        <v>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COUNTIFS(L8:L103,"=0",A8:A103,"P")+COUNTIFS(L8:L103,"",A8:A103,"P")+SUM(Q8:Q103)</f>
      </c>
    </row>
    <row r="8" spans="1:13" ht="12.75">
      <c r="A8" t="s">
        <v>44</v>
      </c>
      <c r="C8" s="28" t="s">
        <v>465</v>
      </c>
      <c r="E8" s="30" t="s">
        <v>464</v>
      </c>
      <c r="J8" s="29">
        <f>0+J9+J22+J35+J40+J69+J78</f>
      </c>
      <c s="29">
        <f>0+K9+K22+K35+K40+K69+K78</f>
      </c>
      <c s="29">
        <f>0+L9+L22+L35+L40+L69+L78</f>
      </c>
      <c s="29">
        <f>0+M9+M22+M35+M40+M69+M78</f>
      </c>
    </row>
    <row r="9" spans="1:13" ht="12.75">
      <c r="A9" t="s">
        <v>46</v>
      </c>
      <c r="C9" s="31" t="s">
        <v>149</v>
      </c>
      <c r="E9" s="33" t="s">
        <v>384</v>
      </c>
      <c r="J9" s="32">
        <f>0</f>
      </c>
      <c s="32">
        <f>0</f>
      </c>
      <c s="32">
        <f>0+L10+L14+L18</f>
      </c>
      <c s="32">
        <f>0+M10+M14+M18</f>
      </c>
    </row>
    <row r="10" spans="1:16" ht="12.75">
      <c r="A10" t="s">
        <v>49</v>
      </c>
      <c s="34" t="s">
        <v>50</v>
      </c>
      <c s="34" t="s">
        <v>466</v>
      </c>
      <c s="35" t="s">
        <v>5</v>
      </c>
      <c s="6" t="s">
        <v>467</v>
      </c>
      <c s="36" t="s">
        <v>468</v>
      </c>
      <c s="37">
        <v>1</v>
      </c>
      <c s="36">
        <v>0</v>
      </c>
      <c s="36">
        <f>ROUND(G10*H10,6)</f>
      </c>
      <c r="L10" s="38">
        <v>0</v>
      </c>
      <c s="32">
        <f>ROUND(ROUND(L10,2)*ROUND(G10,3),2)</f>
      </c>
      <c s="36" t="s">
        <v>54</v>
      </c>
      <c>
        <f>(M10*21)/100</f>
      </c>
      <c t="s">
        <v>27</v>
      </c>
    </row>
    <row r="11" spans="1:5" ht="12.75">
      <c r="A11" s="35" t="s">
        <v>55</v>
      </c>
      <c r="E11" s="39" t="s">
        <v>469</v>
      </c>
    </row>
    <row r="12" spans="1:5" ht="38.25">
      <c r="A12" s="35" t="s">
        <v>56</v>
      </c>
      <c r="E12" s="40" t="s">
        <v>470</v>
      </c>
    </row>
    <row r="13" spans="1:5" ht="12.75">
      <c r="A13" t="s">
        <v>58</v>
      </c>
      <c r="E13" s="39" t="s">
        <v>471</v>
      </c>
    </row>
    <row r="14" spans="1:16" ht="12.75">
      <c r="A14" t="s">
        <v>49</v>
      </c>
      <c s="34" t="s">
        <v>27</v>
      </c>
      <c s="34" t="s">
        <v>472</v>
      </c>
      <c s="35" t="s">
        <v>5</v>
      </c>
      <c s="6" t="s">
        <v>473</v>
      </c>
      <c s="36" t="s">
        <v>474</v>
      </c>
      <c s="37">
        <v>0.353</v>
      </c>
      <c s="36">
        <v>0</v>
      </c>
      <c s="36">
        <f>ROUND(G14*H14,6)</f>
      </c>
      <c r="L14" s="38">
        <v>0</v>
      </c>
      <c s="32">
        <f>ROUND(ROUND(L14,2)*ROUND(G14,3),2)</f>
      </c>
      <c s="36" t="s">
        <v>54</v>
      </c>
      <c>
        <f>(M14*21)/100</f>
      </c>
      <c t="s">
        <v>27</v>
      </c>
    </row>
    <row r="15" spans="1:5" ht="12.75">
      <c r="A15" s="35" t="s">
        <v>55</v>
      </c>
      <c r="E15" s="39" t="s">
        <v>475</v>
      </c>
    </row>
    <row r="16" spans="1:5" ht="38.25">
      <c r="A16" s="35" t="s">
        <v>56</v>
      </c>
      <c r="E16" s="40" t="s">
        <v>476</v>
      </c>
    </row>
    <row r="17" spans="1:5" ht="12.75">
      <c r="A17" t="s">
        <v>58</v>
      </c>
      <c r="E17" s="39" t="s">
        <v>471</v>
      </c>
    </row>
    <row r="18" spans="1:16" ht="12.75">
      <c r="A18" t="s">
        <v>49</v>
      </c>
      <c s="34" t="s">
        <v>26</v>
      </c>
      <c s="34" t="s">
        <v>385</v>
      </c>
      <c s="35" t="s">
        <v>5</v>
      </c>
      <c s="6" t="s">
        <v>386</v>
      </c>
      <c s="36" t="s">
        <v>134</v>
      </c>
      <c s="37">
        <v>20</v>
      </c>
      <c s="36">
        <v>0</v>
      </c>
      <c s="36">
        <f>ROUND(G18*H18,6)</f>
      </c>
      <c r="L18" s="38">
        <v>0</v>
      </c>
      <c s="32">
        <f>ROUND(ROUND(L18,2)*ROUND(G18,3),2)</f>
      </c>
      <c s="36" t="s">
        <v>54</v>
      </c>
      <c>
        <f>(M18*21)/100</f>
      </c>
      <c t="s">
        <v>27</v>
      </c>
    </row>
    <row r="19" spans="1:5" ht="12.75">
      <c r="A19" s="35" t="s">
        <v>55</v>
      </c>
      <c r="E19" s="39" t="s">
        <v>5</v>
      </c>
    </row>
    <row r="20" spans="1:5" ht="38.25">
      <c r="A20" s="35" t="s">
        <v>56</v>
      </c>
      <c r="E20" s="40" t="s">
        <v>387</v>
      </c>
    </row>
    <row r="21" spans="1:5" ht="12.75">
      <c r="A21" t="s">
        <v>58</v>
      </c>
      <c r="E21" s="39" t="s">
        <v>388</v>
      </c>
    </row>
    <row r="22" spans="1:13" ht="12.75">
      <c r="A22" t="s">
        <v>46</v>
      </c>
      <c r="C22" s="31" t="s">
        <v>47</v>
      </c>
      <c r="E22" s="33" t="s">
        <v>389</v>
      </c>
      <c r="J22" s="32">
        <f>0</f>
      </c>
      <c s="32">
        <f>0</f>
      </c>
      <c s="32">
        <f>0+L23+L27+L31</f>
      </c>
      <c s="32">
        <f>0+M23+M27+M31</f>
      </c>
    </row>
    <row r="23" spans="1:16" ht="38.25">
      <c r="A23" t="s">
        <v>49</v>
      </c>
      <c s="34" t="s">
        <v>65</v>
      </c>
      <c s="34" t="s">
        <v>393</v>
      </c>
      <c s="35" t="s">
        <v>5</v>
      </c>
      <c s="6" t="s">
        <v>394</v>
      </c>
      <c s="36" t="s">
        <v>53</v>
      </c>
      <c s="37">
        <v>1.1</v>
      </c>
      <c s="36">
        <v>0</v>
      </c>
      <c s="36">
        <f>ROUND(G23*H23,6)</f>
      </c>
      <c r="L23" s="38">
        <v>0</v>
      </c>
      <c s="32">
        <f>ROUND(ROUND(L23,2)*ROUND(G23,3),2)</f>
      </c>
      <c s="36" t="s">
        <v>54</v>
      </c>
      <c>
        <f>(M23*21)/100</f>
      </c>
      <c t="s">
        <v>27</v>
      </c>
    </row>
    <row r="24" spans="1:5" ht="12.75">
      <c r="A24" s="35" t="s">
        <v>55</v>
      </c>
      <c r="E24" s="39" t="s">
        <v>477</v>
      </c>
    </row>
    <row r="25" spans="1:5" ht="38.25">
      <c r="A25" s="35" t="s">
        <v>56</v>
      </c>
      <c r="E25" s="40" t="s">
        <v>478</v>
      </c>
    </row>
    <row r="26" spans="1:5" ht="409.5">
      <c r="A26" t="s">
        <v>58</v>
      </c>
      <c r="E26" s="39" t="s">
        <v>479</v>
      </c>
    </row>
    <row r="27" spans="1:16" ht="38.25">
      <c r="A27" t="s">
        <v>49</v>
      </c>
      <c s="34" t="s">
        <v>71</v>
      </c>
      <c s="34" t="s">
        <v>480</v>
      </c>
      <c s="35" t="s">
        <v>5</v>
      </c>
      <c s="6" t="s">
        <v>481</v>
      </c>
      <c s="36" t="s">
        <v>53</v>
      </c>
      <c s="37">
        <v>144.9</v>
      </c>
      <c s="36">
        <v>0</v>
      </c>
      <c s="36">
        <f>ROUND(G27*H27,6)</f>
      </c>
      <c r="L27" s="38">
        <v>0</v>
      </c>
      <c s="32">
        <f>ROUND(ROUND(L27,2)*ROUND(G27,3),2)</f>
      </c>
      <c s="36" t="s">
        <v>54</v>
      </c>
      <c>
        <f>(M27*21)/100</f>
      </c>
      <c t="s">
        <v>27</v>
      </c>
    </row>
    <row r="28" spans="1:5" ht="38.25">
      <c r="A28" s="35" t="s">
        <v>55</v>
      </c>
      <c r="E28" s="39" t="s">
        <v>482</v>
      </c>
    </row>
    <row r="29" spans="1:5" ht="38.25">
      <c r="A29" s="35" t="s">
        <v>56</v>
      </c>
      <c r="E29" s="40" t="s">
        <v>483</v>
      </c>
    </row>
    <row r="30" spans="1:5" ht="242.25">
      <c r="A30" t="s">
        <v>58</v>
      </c>
      <c r="E30" s="39" t="s">
        <v>59</v>
      </c>
    </row>
    <row r="31" spans="1:16" ht="38.25">
      <c r="A31" t="s">
        <v>49</v>
      </c>
      <c s="34" t="s">
        <v>75</v>
      </c>
      <c s="34" t="s">
        <v>484</v>
      </c>
      <c s="35" t="s">
        <v>5</v>
      </c>
      <c s="6" t="s">
        <v>485</v>
      </c>
      <c s="36" t="s">
        <v>53</v>
      </c>
      <c s="37">
        <v>0.066</v>
      </c>
      <c s="36">
        <v>0</v>
      </c>
      <c s="36">
        <f>ROUND(G31*H31,6)</f>
      </c>
      <c r="L31" s="38">
        <v>0</v>
      </c>
      <c s="32">
        <f>ROUND(ROUND(L31,2)*ROUND(G31,3),2)</f>
      </c>
      <c s="36" t="s">
        <v>54</v>
      </c>
      <c>
        <f>(M31*21)/100</f>
      </c>
      <c t="s">
        <v>27</v>
      </c>
    </row>
    <row r="32" spans="1:5" ht="12.75">
      <c r="A32" s="35" t="s">
        <v>55</v>
      </c>
      <c r="E32" s="39" t="s">
        <v>5</v>
      </c>
    </row>
    <row r="33" spans="1:5" ht="38.25">
      <c r="A33" s="35" t="s">
        <v>56</v>
      </c>
      <c r="E33" s="40" t="s">
        <v>486</v>
      </c>
    </row>
    <row r="34" spans="1:5" ht="242.25">
      <c r="A34" t="s">
        <v>58</v>
      </c>
      <c r="E34" s="39" t="s">
        <v>59</v>
      </c>
    </row>
    <row r="35" spans="1:13" ht="12.75">
      <c r="A35" t="s">
        <v>46</v>
      </c>
      <c r="C35" s="31" t="s">
        <v>27</v>
      </c>
      <c r="E35" s="33" t="s">
        <v>487</v>
      </c>
      <c r="J35" s="32">
        <f>0</f>
      </c>
      <c s="32">
        <f>0</f>
      </c>
      <c s="32">
        <f>0+L36</f>
      </c>
      <c s="32">
        <f>0+M36</f>
      </c>
    </row>
    <row r="36" spans="1:16" ht="12.75">
      <c r="A36" t="s">
        <v>49</v>
      </c>
      <c s="34" t="s">
        <v>80</v>
      </c>
      <c s="34" t="s">
        <v>488</v>
      </c>
      <c s="35" t="s">
        <v>5</v>
      </c>
      <c s="6" t="s">
        <v>489</v>
      </c>
      <c s="36" t="s">
        <v>68</v>
      </c>
      <c s="37">
        <v>0.5</v>
      </c>
      <c s="36">
        <v>0</v>
      </c>
      <c s="36">
        <f>ROUND(G36*H36,6)</f>
      </c>
      <c r="L36" s="38">
        <v>0</v>
      </c>
      <c s="32">
        <f>ROUND(ROUND(L36,2)*ROUND(G36,3),2)</f>
      </c>
      <c s="36" t="s">
        <v>399</v>
      </c>
      <c>
        <f>(M36*21)/100</f>
      </c>
      <c t="s">
        <v>27</v>
      </c>
    </row>
    <row r="37" spans="1:5" ht="12.75">
      <c r="A37" s="35" t="s">
        <v>55</v>
      </c>
      <c r="E37" s="39" t="s">
        <v>490</v>
      </c>
    </row>
    <row r="38" spans="1:5" ht="38.25">
      <c r="A38" s="35" t="s">
        <v>56</v>
      </c>
      <c r="E38" s="40" t="s">
        <v>491</v>
      </c>
    </row>
    <row r="39" spans="1:5" ht="267.75">
      <c r="A39" t="s">
        <v>58</v>
      </c>
      <c r="E39" s="39" t="s">
        <v>492</v>
      </c>
    </row>
    <row r="40" spans="1:13" ht="12.75">
      <c r="A40" t="s">
        <v>46</v>
      </c>
      <c r="C40" s="31" t="s">
        <v>71</v>
      </c>
      <c r="E40" s="33" t="s">
        <v>431</v>
      </c>
      <c r="J40" s="32">
        <f>0</f>
      </c>
      <c s="32">
        <f>0</f>
      </c>
      <c s="32">
        <f>0+L41+L45+L49+L53+L57+L61+L65</f>
      </c>
      <c s="32">
        <f>0+M41+M45+M49+M53+M57+M61+M65</f>
      </c>
    </row>
    <row r="41" spans="1:16" ht="12.75">
      <c r="A41" t="s">
        <v>49</v>
      </c>
      <c s="34" t="s">
        <v>85</v>
      </c>
      <c s="34" t="s">
        <v>493</v>
      </c>
      <c s="35" t="s">
        <v>5</v>
      </c>
      <c s="6" t="s">
        <v>494</v>
      </c>
      <c s="36" t="s">
        <v>68</v>
      </c>
      <c s="37">
        <v>306</v>
      </c>
      <c s="36">
        <v>0</v>
      </c>
      <c s="36">
        <f>ROUND(G41*H41,6)</f>
      </c>
      <c r="L41" s="38">
        <v>0</v>
      </c>
      <c s="32">
        <f>ROUND(ROUND(L41,2)*ROUND(G41,3),2)</f>
      </c>
      <c s="36" t="s">
        <v>399</v>
      </c>
      <c>
        <f>(M41*21)/100</f>
      </c>
      <c t="s">
        <v>27</v>
      </c>
    </row>
    <row r="42" spans="1:5" ht="12.75">
      <c r="A42" s="35" t="s">
        <v>55</v>
      </c>
      <c r="E42" s="39" t="s">
        <v>409</v>
      </c>
    </row>
    <row r="43" spans="1:5" ht="38.25">
      <c r="A43" s="35" t="s">
        <v>56</v>
      </c>
      <c r="E43" s="40" t="s">
        <v>495</v>
      </c>
    </row>
    <row r="44" spans="1:5" ht="38.25">
      <c r="A44" t="s">
        <v>58</v>
      </c>
      <c r="E44" s="39" t="s">
        <v>496</v>
      </c>
    </row>
    <row r="45" spans="1:16" ht="12.75">
      <c r="A45" t="s">
        <v>49</v>
      </c>
      <c s="34" t="s">
        <v>91</v>
      </c>
      <c s="34" t="s">
        <v>497</v>
      </c>
      <c s="35" t="s">
        <v>5</v>
      </c>
      <c s="6" t="s">
        <v>498</v>
      </c>
      <c s="36" t="s">
        <v>68</v>
      </c>
      <c s="37">
        <v>125</v>
      </c>
      <c s="36">
        <v>0</v>
      </c>
      <c s="36">
        <f>ROUND(G45*H45,6)</f>
      </c>
      <c r="L45" s="38">
        <v>0</v>
      </c>
      <c s="32">
        <f>ROUND(ROUND(L45,2)*ROUND(G45,3),2)</f>
      </c>
      <c s="36" t="s">
        <v>399</v>
      </c>
      <c>
        <f>(M45*21)/100</f>
      </c>
      <c t="s">
        <v>27</v>
      </c>
    </row>
    <row r="46" spans="1:5" ht="12.75">
      <c r="A46" s="35" t="s">
        <v>55</v>
      </c>
      <c r="E46" s="39" t="s">
        <v>499</v>
      </c>
    </row>
    <row r="47" spans="1:5" ht="38.25">
      <c r="A47" s="35" t="s">
        <v>56</v>
      </c>
      <c r="E47" s="40" t="s">
        <v>500</v>
      </c>
    </row>
    <row r="48" spans="1:5" ht="38.25">
      <c r="A48" t="s">
        <v>58</v>
      </c>
      <c r="E48" s="39" t="s">
        <v>496</v>
      </c>
    </row>
    <row r="49" spans="1:16" ht="25.5">
      <c r="A49" t="s">
        <v>49</v>
      </c>
      <c s="34" t="s">
        <v>95</v>
      </c>
      <c s="34" t="s">
        <v>501</v>
      </c>
      <c s="35" t="s">
        <v>5</v>
      </c>
      <c s="6" t="s">
        <v>502</v>
      </c>
      <c s="36" t="s">
        <v>78</v>
      </c>
      <c s="37">
        <v>102</v>
      </c>
      <c s="36">
        <v>0</v>
      </c>
      <c s="36">
        <f>ROUND(G49*H49,6)</f>
      </c>
      <c r="L49" s="38">
        <v>0</v>
      </c>
      <c s="32">
        <f>ROUND(ROUND(L49,2)*ROUND(G49,3),2)</f>
      </c>
      <c s="36" t="s">
        <v>399</v>
      </c>
      <c>
        <f>(M49*21)/100</f>
      </c>
      <c t="s">
        <v>27</v>
      </c>
    </row>
    <row r="50" spans="1:5" ht="25.5">
      <c r="A50" s="35" t="s">
        <v>55</v>
      </c>
      <c r="E50" s="39" t="s">
        <v>503</v>
      </c>
    </row>
    <row r="51" spans="1:5" ht="38.25">
      <c r="A51" s="35" t="s">
        <v>56</v>
      </c>
      <c r="E51" s="40" t="s">
        <v>504</v>
      </c>
    </row>
    <row r="52" spans="1:5" ht="204">
      <c r="A52" t="s">
        <v>58</v>
      </c>
      <c r="E52" s="39" t="s">
        <v>505</v>
      </c>
    </row>
    <row r="53" spans="1:16" ht="25.5">
      <c r="A53" t="s">
        <v>49</v>
      </c>
      <c s="34" t="s">
        <v>99</v>
      </c>
      <c s="34" t="s">
        <v>506</v>
      </c>
      <c s="35" t="s">
        <v>5</v>
      </c>
      <c s="6" t="s">
        <v>507</v>
      </c>
      <c s="36" t="s">
        <v>78</v>
      </c>
      <c s="37">
        <v>450</v>
      </c>
      <c s="36">
        <v>0</v>
      </c>
      <c s="36">
        <f>ROUND(G53*H53,6)</f>
      </c>
      <c r="L53" s="38">
        <v>0</v>
      </c>
      <c s="32">
        <f>ROUND(ROUND(L53,2)*ROUND(G53,3),2)</f>
      </c>
      <c s="36" t="s">
        <v>399</v>
      </c>
      <c>
        <f>(M53*21)/100</f>
      </c>
      <c t="s">
        <v>27</v>
      </c>
    </row>
    <row r="54" spans="1:5" ht="38.25">
      <c r="A54" s="35" t="s">
        <v>55</v>
      </c>
      <c r="E54" s="39" t="s">
        <v>508</v>
      </c>
    </row>
    <row r="55" spans="1:5" ht="38.25">
      <c r="A55" s="35" t="s">
        <v>56</v>
      </c>
      <c r="E55" s="40" t="s">
        <v>509</v>
      </c>
    </row>
    <row r="56" spans="1:5" ht="63.75">
      <c r="A56" t="s">
        <v>58</v>
      </c>
      <c r="E56" s="39" t="s">
        <v>510</v>
      </c>
    </row>
    <row r="57" spans="1:16" ht="12.75">
      <c r="A57" t="s">
        <v>49</v>
      </c>
      <c s="34" t="s">
        <v>103</v>
      </c>
      <c s="34" t="s">
        <v>511</v>
      </c>
      <c s="35" t="s">
        <v>5</v>
      </c>
      <c s="6" t="s">
        <v>512</v>
      </c>
      <c s="36" t="s">
        <v>513</v>
      </c>
      <c s="37">
        <v>170</v>
      </c>
      <c s="36">
        <v>0</v>
      </c>
      <c s="36">
        <f>ROUND(G57*H57,6)</f>
      </c>
      <c r="L57" s="38">
        <v>0</v>
      </c>
      <c s="32">
        <f>ROUND(ROUND(L57,2)*ROUND(G57,3),2)</f>
      </c>
      <c s="36" t="s">
        <v>399</v>
      </c>
      <c>
        <f>(M57*21)/100</f>
      </c>
      <c t="s">
        <v>27</v>
      </c>
    </row>
    <row r="58" spans="1:5" ht="12.75">
      <c r="A58" s="35" t="s">
        <v>55</v>
      </c>
      <c r="E58" s="39" t="s">
        <v>5</v>
      </c>
    </row>
    <row r="59" spans="1:5" ht="38.25">
      <c r="A59" s="35" t="s">
        <v>56</v>
      </c>
      <c r="E59" s="40" t="s">
        <v>514</v>
      </c>
    </row>
    <row r="60" spans="1:5" ht="89.25">
      <c r="A60" t="s">
        <v>58</v>
      </c>
      <c r="E60" s="39" t="s">
        <v>515</v>
      </c>
    </row>
    <row r="61" spans="1:16" ht="12.75">
      <c r="A61" t="s">
        <v>49</v>
      </c>
      <c s="34" t="s">
        <v>108</v>
      </c>
      <c s="34" t="s">
        <v>516</v>
      </c>
      <c s="35" t="s">
        <v>5</v>
      </c>
      <c s="6" t="s">
        <v>517</v>
      </c>
      <c s="36" t="s">
        <v>126</v>
      </c>
      <c s="37">
        <v>16</v>
      </c>
      <c s="36">
        <v>0</v>
      </c>
      <c s="36">
        <f>ROUND(G61*H61,6)</f>
      </c>
      <c r="L61" s="38">
        <v>0</v>
      </c>
      <c s="32">
        <f>ROUND(ROUND(L61,2)*ROUND(G61,3),2)</f>
      </c>
      <c s="36" t="s">
        <v>399</v>
      </c>
      <c>
        <f>(M61*21)/100</f>
      </c>
      <c t="s">
        <v>27</v>
      </c>
    </row>
    <row r="62" spans="1:5" ht="12.75">
      <c r="A62" s="35" t="s">
        <v>55</v>
      </c>
      <c r="E62" s="39" t="s">
        <v>5</v>
      </c>
    </row>
    <row r="63" spans="1:5" ht="38.25">
      <c r="A63" s="35" t="s">
        <v>56</v>
      </c>
      <c r="E63" s="40" t="s">
        <v>518</v>
      </c>
    </row>
    <row r="64" spans="1:5" ht="191.25">
      <c r="A64" t="s">
        <v>58</v>
      </c>
      <c r="E64" s="39" t="s">
        <v>519</v>
      </c>
    </row>
    <row r="65" spans="1:16" ht="25.5">
      <c r="A65" t="s">
        <v>49</v>
      </c>
      <c s="34" t="s">
        <v>113</v>
      </c>
      <c s="34" t="s">
        <v>520</v>
      </c>
      <c s="35" t="s">
        <v>5</v>
      </c>
      <c s="6" t="s">
        <v>521</v>
      </c>
      <c s="36" t="s">
        <v>78</v>
      </c>
      <c s="37">
        <v>300</v>
      </c>
      <c s="36">
        <v>0</v>
      </c>
      <c s="36">
        <f>ROUND(G65*H65,6)</f>
      </c>
      <c r="L65" s="38">
        <v>0</v>
      </c>
      <c s="32">
        <f>ROUND(ROUND(L65,2)*ROUND(G65,3),2)</f>
      </c>
      <c s="36" t="s">
        <v>399</v>
      </c>
      <c>
        <f>(M65*21)/100</f>
      </c>
      <c t="s">
        <v>27</v>
      </c>
    </row>
    <row r="66" spans="1:5" ht="12.75">
      <c r="A66" s="35" t="s">
        <v>55</v>
      </c>
      <c r="E66" s="39" t="s">
        <v>5</v>
      </c>
    </row>
    <row r="67" spans="1:5" ht="38.25">
      <c r="A67" s="35" t="s">
        <v>56</v>
      </c>
      <c r="E67" s="40" t="s">
        <v>522</v>
      </c>
    </row>
    <row r="68" spans="1:5" ht="102">
      <c r="A68" t="s">
        <v>58</v>
      </c>
      <c r="E68" s="39" t="s">
        <v>523</v>
      </c>
    </row>
    <row r="69" spans="1:13" ht="12.75">
      <c r="A69" t="s">
        <v>46</v>
      </c>
      <c r="C69" s="31" t="s">
        <v>80</v>
      </c>
      <c r="E69" s="33" t="s">
        <v>524</v>
      </c>
      <c r="J69" s="32">
        <f>0</f>
      </c>
      <c s="32">
        <f>0</f>
      </c>
      <c s="32">
        <f>0+L70+L74</f>
      </c>
      <c s="32">
        <f>0+M70+M74</f>
      </c>
    </row>
    <row r="70" spans="1:16" ht="25.5">
      <c r="A70" t="s">
        <v>49</v>
      </c>
      <c s="34" t="s">
        <v>116</v>
      </c>
      <c s="34" t="s">
        <v>525</v>
      </c>
      <c s="35" t="s">
        <v>5</v>
      </c>
      <c s="6" t="s">
        <v>526</v>
      </c>
      <c s="36" t="s">
        <v>126</v>
      </c>
      <c s="37">
        <v>2</v>
      </c>
      <c s="36">
        <v>0</v>
      </c>
      <c s="36">
        <f>ROUND(G70*H70,6)</f>
      </c>
      <c r="L70" s="38">
        <v>0</v>
      </c>
      <c s="32">
        <f>ROUND(ROUND(L70,2)*ROUND(G70,3),2)</f>
      </c>
      <c s="36" t="s">
        <v>399</v>
      </c>
      <c>
        <f>(M70*21)/100</f>
      </c>
      <c t="s">
        <v>27</v>
      </c>
    </row>
    <row r="71" spans="1:5" ht="12.75">
      <c r="A71" s="35" t="s">
        <v>55</v>
      </c>
      <c r="E71" s="39" t="s">
        <v>5</v>
      </c>
    </row>
    <row r="72" spans="1:5" ht="38.25">
      <c r="A72" s="35" t="s">
        <v>56</v>
      </c>
      <c r="E72" s="40" t="s">
        <v>527</v>
      </c>
    </row>
    <row r="73" spans="1:5" ht="76.5">
      <c r="A73" t="s">
        <v>58</v>
      </c>
      <c r="E73" s="39" t="s">
        <v>528</v>
      </c>
    </row>
    <row r="74" spans="1:16" ht="25.5">
      <c r="A74" t="s">
        <v>49</v>
      </c>
      <c s="34" t="s">
        <v>120</v>
      </c>
      <c s="34" t="s">
        <v>529</v>
      </c>
      <c s="35" t="s">
        <v>5</v>
      </c>
      <c s="6" t="s">
        <v>530</v>
      </c>
      <c s="36" t="s">
        <v>126</v>
      </c>
      <c s="37">
        <v>2</v>
      </c>
      <c s="36">
        <v>0</v>
      </c>
      <c s="36">
        <f>ROUND(G74*H74,6)</f>
      </c>
      <c r="L74" s="38">
        <v>0</v>
      </c>
      <c s="32">
        <f>ROUND(ROUND(L74,2)*ROUND(G74,3),2)</f>
      </c>
      <c s="36" t="s">
        <v>399</v>
      </c>
      <c>
        <f>(M74*21)/100</f>
      </c>
      <c t="s">
        <v>27</v>
      </c>
    </row>
    <row r="75" spans="1:5" ht="12.75">
      <c r="A75" s="35" t="s">
        <v>55</v>
      </c>
      <c r="E75" s="39" t="s">
        <v>5</v>
      </c>
    </row>
    <row r="76" spans="1:5" ht="38.25">
      <c r="A76" s="35" t="s">
        <v>56</v>
      </c>
      <c r="E76" s="40" t="s">
        <v>527</v>
      </c>
    </row>
    <row r="77" spans="1:5" ht="89.25">
      <c r="A77" t="s">
        <v>58</v>
      </c>
      <c r="E77" s="39" t="s">
        <v>531</v>
      </c>
    </row>
    <row r="78" spans="1:13" ht="12.75">
      <c r="A78" t="s">
        <v>46</v>
      </c>
      <c r="C78" s="31" t="s">
        <v>91</v>
      </c>
      <c r="E78" s="33" t="s">
        <v>457</v>
      </c>
      <c r="J78" s="32">
        <f>0</f>
      </c>
      <c s="32">
        <f>0</f>
      </c>
      <c s="32">
        <f>0+L79+L83+L87+L91+L95+L99+L103</f>
      </c>
      <c s="32">
        <f>0+M79+M83+M87+M91+M95+M99+M103</f>
      </c>
    </row>
    <row r="79" spans="1:16" ht="12.75">
      <c r="A79" t="s">
        <v>49</v>
      </c>
      <c s="34" t="s">
        <v>123</v>
      </c>
      <c s="34" t="s">
        <v>532</v>
      </c>
      <c s="35" t="s">
        <v>5</v>
      </c>
      <c s="6" t="s">
        <v>533</v>
      </c>
      <c s="36" t="s">
        <v>126</v>
      </c>
      <c s="37">
        <v>8</v>
      </c>
      <c s="36">
        <v>0</v>
      </c>
      <c s="36">
        <f>ROUND(G79*H79,6)</f>
      </c>
      <c r="L79" s="38">
        <v>0</v>
      </c>
      <c s="32">
        <f>ROUND(ROUND(L79,2)*ROUND(G79,3),2)</f>
      </c>
      <c s="36" t="s">
        <v>399</v>
      </c>
      <c>
        <f>(M79*21)/100</f>
      </c>
      <c t="s">
        <v>27</v>
      </c>
    </row>
    <row r="80" spans="1:5" ht="12.75">
      <c r="A80" s="35" t="s">
        <v>55</v>
      </c>
      <c r="E80" s="39" t="s">
        <v>5</v>
      </c>
    </row>
    <row r="81" spans="1:5" ht="38.25">
      <c r="A81" s="35" t="s">
        <v>56</v>
      </c>
      <c r="E81" s="40" t="s">
        <v>534</v>
      </c>
    </row>
    <row r="82" spans="1:5" ht="89.25">
      <c r="A82" t="s">
        <v>58</v>
      </c>
      <c r="E82" s="39" t="s">
        <v>535</v>
      </c>
    </row>
    <row r="83" spans="1:16" ht="12.75">
      <c r="A83" t="s">
        <v>49</v>
      </c>
      <c s="34" t="s">
        <v>128</v>
      </c>
      <c s="34" t="s">
        <v>536</v>
      </c>
      <c s="35" t="s">
        <v>5</v>
      </c>
      <c s="6" t="s">
        <v>537</v>
      </c>
      <c s="36" t="s">
        <v>68</v>
      </c>
      <c s="37">
        <v>345</v>
      </c>
      <c s="36">
        <v>0</v>
      </c>
      <c s="36">
        <f>ROUND(G83*H83,6)</f>
      </c>
      <c r="L83" s="38">
        <v>0</v>
      </c>
      <c s="32">
        <f>ROUND(ROUND(L83,2)*ROUND(G83,3),2)</f>
      </c>
      <c s="36" t="s">
        <v>399</v>
      </c>
      <c>
        <f>(M83*21)/100</f>
      </c>
      <c t="s">
        <v>27</v>
      </c>
    </row>
    <row r="84" spans="1:5" ht="12.75">
      <c r="A84" s="35" t="s">
        <v>55</v>
      </c>
      <c r="E84" s="39" t="s">
        <v>409</v>
      </c>
    </row>
    <row r="85" spans="1:5" ht="38.25">
      <c r="A85" s="35" t="s">
        <v>56</v>
      </c>
      <c r="E85" s="40" t="s">
        <v>538</v>
      </c>
    </row>
    <row r="86" spans="1:5" ht="89.25">
      <c r="A86" t="s">
        <v>58</v>
      </c>
      <c r="E86" s="39" t="s">
        <v>539</v>
      </c>
    </row>
    <row r="87" spans="1:16" ht="12.75">
      <c r="A87" t="s">
        <v>49</v>
      </c>
      <c s="34" t="s">
        <v>131</v>
      </c>
      <c s="34" t="s">
        <v>540</v>
      </c>
      <c s="35" t="s">
        <v>5</v>
      </c>
      <c s="6" t="s">
        <v>541</v>
      </c>
      <c s="36" t="s">
        <v>78</v>
      </c>
      <c s="37">
        <v>102</v>
      </c>
      <c s="36">
        <v>0</v>
      </c>
      <c s="36">
        <f>ROUND(G87*H87,6)</f>
      </c>
      <c r="L87" s="38">
        <v>0</v>
      </c>
      <c s="32">
        <f>ROUND(ROUND(L87,2)*ROUND(G87,3),2)</f>
      </c>
      <c s="36" t="s">
        <v>399</v>
      </c>
      <c>
        <f>(M87*21)/100</f>
      </c>
      <c t="s">
        <v>27</v>
      </c>
    </row>
    <row r="88" spans="1:5" ht="12.75">
      <c r="A88" s="35" t="s">
        <v>55</v>
      </c>
      <c r="E88" s="39" t="s">
        <v>5</v>
      </c>
    </row>
    <row r="89" spans="1:5" ht="38.25">
      <c r="A89" s="35" t="s">
        <v>56</v>
      </c>
      <c r="E89" s="40" t="s">
        <v>504</v>
      </c>
    </row>
    <row r="90" spans="1:5" ht="102">
      <c r="A90" t="s">
        <v>58</v>
      </c>
      <c r="E90" s="39" t="s">
        <v>542</v>
      </c>
    </row>
    <row r="91" spans="1:16" ht="25.5">
      <c r="A91" t="s">
        <v>49</v>
      </c>
      <c s="34" t="s">
        <v>136</v>
      </c>
      <c s="34" t="s">
        <v>543</v>
      </c>
      <c s="35" t="s">
        <v>5</v>
      </c>
      <c s="6" t="s">
        <v>544</v>
      </c>
      <c s="36" t="s">
        <v>212</v>
      </c>
      <c s="37">
        <v>316.03</v>
      </c>
      <c s="36">
        <v>0</v>
      </c>
      <c s="36">
        <f>ROUND(G91*H91,6)</f>
      </c>
      <c r="L91" s="38">
        <v>0</v>
      </c>
      <c s="32">
        <f>ROUND(ROUND(L91,2)*ROUND(G91,3),2)</f>
      </c>
      <c s="36" t="s">
        <v>399</v>
      </c>
      <c>
        <f>(M91*21)/100</f>
      </c>
      <c t="s">
        <v>27</v>
      </c>
    </row>
    <row r="92" spans="1:5" ht="12.75">
      <c r="A92" s="35" t="s">
        <v>55</v>
      </c>
      <c r="E92" s="39" t="s">
        <v>545</v>
      </c>
    </row>
    <row r="93" spans="1:5" ht="38.25">
      <c r="A93" s="35" t="s">
        <v>56</v>
      </c>
      <c r="E93" s="40" t="s">
        <v>546</v>
      </c>
    </row>
    <row r="94" spans="1:5" ht="76.5">
      <c r="A94" t="s">
        <v>58</v>
      </c>
      <c r="E94" s="39" t="s">
        <v>547</v>
      </c>
    </row>
    <row r="95" spans="1:16" ht="12.75">
      <c r="A95" t="s">
        <v>49</v>
      </c>
      <c s="34" t="s">
        <v>140</v>
      </c>
      <c s="34" t="s">
        <v>548</v>
      </c>
      <c s="35" t="s">
        <v>5</v>
      </c>
      <c s="6" t="s">
        <v>549</v>
      </c>
      <c s="36" t="s">
        <v>68</v>
      </c>
      <c s="37">
        <v>0.5</v>
      </c>
      <c s="36">
        <v>0</v>
      </c>
      <c s="36">
        <f>ROUND(G95*H95,6)</f>
      </c>
      <c r="L95" s="38">
        <v>0</v>
      </c>
      <c s="32">
        <f>ROUND(ROUND(L95,2)*ROUND(G95,3),2)</f>
      </c>
      <c s="36" t="s">
        <v>399</v>
      </c>
      <c>
        <f>(M95*21)/100</f>
      </c>
      <c t="s">
        <v>27</v>
      </c>
    </row>
    <row r="96" spans="1:5" ht="12.75">
      <c r="A96" s="35" t="s">
        <v>55</v>
      </c>
      <c r="E96" s="39" t="s">
        <v>477</v>
      </c>
    </row>
    <row r="97" spans="1:5" ht="38.25">
      <c r="A97" s="35" t="s">
        <v>56</v>
      </c>
      <c r="E97" s="40" t="s">
        <v>550</v>
      </c>
    </row>
    <row r="98" spans="1:5" ht="89.25">
      <c r="A98" t="s">
        <v>58</v>
      </c>
      <c r="E98" s="39" t="s">
        <v>462</v>
      </c>
    </row>
    <row r="99" spans="1:16" ht="25.5">
      <c r="A99" t="s">
        <v>49</v>
      </c>
      <c s="34" t="s">
        <v>232</v>
      </c>
      <c s="34" t="s">
        <v>551</v>
      </c>
      <c s="35" t="s">
        <v>5</v>
      </c>
      <c s="6" t="s">
        <v>552</v>
      </c>
      <c s="36" t="s">
        <v>207</v>
      </c>
      <c s="37">
        <v>1725</v>
      </c>
      <c s="36">
        <v>0</v>
      </c>
      <c s="36">
        <f>ROUND(G99*H99,6)</f>
      </c>
      <c r="L99" s="38">
        <v>0</v>
      </c>
      <c s="32">
        <f>ROUND(ROUND(L99,2)*ROUND(G99,3),2)</f>
      </c>
      <c s="36" t="s">
        <v>54</v>
      </c>
      <c>
        <f>(M99*21)/100</f>
      </c>
      <c t="s">
        <v>27</v>
      </c>
    </row>
    <row r="100" spans="1:5" ht="76.5">
      <c r="A100" s="35" t="s">
        <v>55</v>
      </c>
      <c r="E100" s="39" t="s">
        <v>553</v>
      </c>
    </row>
    <row r="101" spans="1:5" ht="38.25">
      <c r="A101" s="35" t="s">
        <v>56</v>
      </c>
      <c r="E101" s="40" t="s">
        <v>554</v>
      </c>
    </row>
    <row r="102" spans="1:5" ht="76.5">
      <c r="A102" t="s">
        <v>58</v>
      </c>
      <c r="E102" s="39" t="s">
        <v>555</v>
      </c>
    </row>
    <row r="103" spans="1:16" ht="12.75">
      <c r="A103" t="s">
        <v>49</v>
      </c>
      <c s="34" t="s">
        <v>237</v>
      </c>
      <c s="34" t="s">
        <v>556</v>
      </c>
      <c s="35" t="s">
        <v>5</v>
      </c>
      <c s="6" t="s">
        <v>557</v>
      </c>
      <c s="36" t="s">
        <v>126</v>
      </c>
      <c s="37">
        <v>4</v>
      </c>
      <c s="36">
        <v>0</v>
      </c>
      <c s="36">
        <f>ROUND(G103*H103,6)</f>
      </c>
      <c r="L103" s="38">
        <v>0</v>
      </c>
      <c s="32">
        <f>ROUND(ROUND(L103,2)*ROUND(G103,3),2)</f>
      </c>
      <c s="36" t="s">
        <v>54</v>
      </c>
      <c>
        <f>(M103*21)/100</f>
      </c>
      <c t="s">
        <v>27</v>
      </c>
    </row>
    <row r="104" spans="1:5" ht="12.75">
      <c r="A104" s="35" t="s">
        <v>55</v>
      </c>
      <c r="E104" s="39" t="s">
        <v>558</v>
      </c>
    </row>
    <row r="105" spans="1:5" ht="38.25">
      <c r="A105" s="35" t="s">
        <v>56</v>
      </c>
      <c r="E105" s="40" t="s">
        <v>559</v>
      </c>
    </row>
    <row r="106" spans="1:5" ht="153">
      <c r="A106" t="s">
        <v>58</v>
      </c>
      <c r="E106" s="39" t="s">
        <v>560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379</v>
      </c>
      <c s="41">
        <f>Rekapitulace!C14</f>
      </c>
      <c s="20" t="s">
        <v>0</v>
      </c>
      <c t="s">
        <v>23</v>
      </c>
      <c t="s">
        <v>27</v>
      </c>
    </row>
    <row r="4" spans="1:16" ht="32" customHeight="1">
      <c r="A4" s="24" t="s">
        <v>20</v>
      </c>
      <c s="25" t="s">
        <v>28</v>
      </c>
      <c s="27" t="s">
        <v>379</v>
      </c>
      <c r="E4" s="26" t="s">
        <v>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25.5">
      <c r="A8" t="s">
        <v>44</v>
      </c>
      <c r="C8" s="28" t="s">
        <v>563</v>
      </c>
      <c r="E8" s="30" t="s">
        <v>562</v>
      </c>
      <c r="J8" s="29">
        <f>0+J9</f>
      </c>
      <c s="29">
        <f>0+K9</f>
      </c>
      <c s="29">
        <f>0+L9</f>
      </c>
      <c s="29">
        <f>0+M9</f>
      </c>
    </row>
    <row r="9" spans="1:13" ht="12.75">
      <c r="A9" t="s">
        <v>46</v>
      </c>
      <c r="C9" s="31" t="s">
        <v>71</v>
      </c>
      <c r="E9" s="33" t="s">
        <v>431</v>
      </c>
      <c r="J9" s="32">
        <f>0</f>
      </c>
      <c s="32">
        <f>0</f>
      </c>
      <c s="32">
        <f>0+L10</f>
      </c>
      <c s="32">
        <f>0+M10</f>
      </c>
    </row>
    <row r="10" spans="1:16" ht="25.5">
      <c r="A10" t="s">
        <v>49</v>
      </c>
      <c s="34" t="s">
        <v>50</v>
      </c>
      <c s="34" t="s">
        <v>564</v>
      </c>
      <c s="35" t="s">
        <v>5</v>
      </c>
      <c s="6" t="s">
        <v>565</v>
      </c>
      <c s="36" t="s">
        <v>78</v>
      </c>
      <c s="37">
        <v>353</v>
      </c>
      <c s="36">
        <v>0</v>
      </c>
      <c s="36">
        <f>ROUND(G10*H10,6)</f>
      </c>
      <c r="L10" s="38">
        <v>0</v>
      </c>
      <c s="32">
        <f>ROUND(ROUND(L10,2)*ROUND(G10,3),2)</f>
      </c>
      <c s="36" t="s">
        <v>54</v>
      </c>
      <c>
        <f>(M10*21)/100</f>
      </c>
      <c t="s">
        <v>27</v>
      </c>
    </row>
    <row r="11" spans="1:5" ht="12.75">
      <c r="A11" s="35" t="s">
        <v>55</v>
      </c>
      <c r="E11" s="39" t="s">
        <v>566</v>
      </c>
    </row>
    <row r="12" spans="1:5" ht="38.25">
      <c r="A12" s="35" t="s">
        <v>56</v>
      </c>
      <c r="E12" s="40" t="s">
        <v>567</v>
      </c>
    </row>
    <row r="13" spans="1:5" ht="382.5">
      <c r="A13" t="s">
        <v>58</v>
      </c>
      <c r="E13" s="39" t="s">
        <v>568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379</v>
      </c>
      <c s="41">
        <f>Rekapitulace!C14</f>
      </c>
      <c s="20" t="s">
        <v>0</v>
      </c>
      <c t="s">
        <v>23</v>
      </c>
      <c t="s">
        <v>27</v>
      </c>
    </row>
    <row r="4" spans="1:16" ht="32" customHeight="1">
      <c r="A4" s="24" t="s">
        <v>20</v>
      </c>
      <c s="25" t="s">
        <v>28</v>
      </c>
      <c s="27" t="s">
        <v>379</v>
      </c>
      <c r="E4" s="26" t="s">
        <v>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571</v>
      </c>
      <c r="E8" s="30" t="s">
        <v>570</v>
      </c>
      <c r="J8" s="29">
        <f>0+J9+J22+J35+J72+J109+J134+J159+J176+J189</f>
      </c>
      <c s="29">
        <f>0+K9+K22+K35+K72+K109+K134+K159+K176+K189</f>
      </c>
      <c s="29">
        <f>0+L9+L22+L35+L72+L109+L134+L159+L176+L189</f>
      </c>
      <c s="29">
        <f>0+M9+M22+M35+M72+M109+M134+M159+M176+M189</f>
      </c>
    </row>
    <row r="9" spans="1:13" ht="12.75">
      <c r="A9" t="s">
        <v>46</v>
      </c>
      <c r="C9" s="31" t="s">
        <v>149</v>
      </c>
      <c r="E9" s="33" t="s">
        <v>384</v>
      </c>
      <c r="J9" s="32">
        <f>0</f>
      </c>
      <c s="32">
        <f>0</f>
      </c>
      <c s="32">
        <f>0+L10+L14+L18</f>
      </c>
      <c s="32">
        <f>0+M10+M14+M18</f>
      </c>
    </row>
    <row r="10" spans="1:16" ht="12.75">
      <c r="A10" t="s">
        <v>49</v>
      </c>
      <c s="34" t="s">
        <v>50</v>
      </c>
      <c s="34" t="s">
        <v>466</v>
      </c>
      <c s="35" t="s">
        <v>5</v>
      </c>
      <c s="6" t="s">
        <v>467</v>
      </c>
      <c s="36" t="s">
        <v>468</v>
      </c>
      <c s="37">
        <v>5</v>
      </c>
      <c s="36">
        <v>0</v>
      </c>
      <c s="36">
        <f>ROUND(G10*H10,6)</f>
      </c>
      <c r="L10" s="38">
        <v>0</v>
      </c>
      <c s="32">
        <f>ROUND(ROUND(L10,2)*ROUND(G10,3),2)</f>
      </c>
      <c s="36" t="s">
        <v>54</v>
      </c>
      <c>
        <f>(M10*21)/100</f>
      </c>
      <c t="s">
        <v>27</v>
      </c>
    </row>
    <row r="11" spans="1:5" ht="140.25">
      <c r="A11" s="35" t="s">
        <v>55</v>
      </c>
      <c r="E11" s="39" t="s">
        <v>572</v>
      </c>
    </row>
    <row r="12" spans="1:5" ht="38.25">
      <c r="A12" s="35" t="s">
        <v>56</v>
      </c>
      <c r="E12" s="40" t="s">
        <v>573</v>
      </c>
    </row>
    <row r="13" spans="1:5" ht="12.75">
      <c r="A13" t="s">
        <v>58</v>
      </c>
      <c r="E13" s="39" t="s">
        <v>471</v>
      </c>
    </row>
    <row r="14" spans="1:16" ht="12.75">
      <c r="A14" t="s">
        <v>49</v>
      </c>
      <c s="34" t="s">
        <v>27</v>
      </c>
      <c s="34" t="s">
        <v>574</v>
      </c>
      <c s="35" t="s">
        <v>5</v>
      </c>
      <c s="6" t="s">
        <v>575</v>
      </c>
      <c s="36" t="s">
        <v>126</v>
      </c>
      <c s="37">
        <v>1</v>
      </c>
      <c s="36">
        <v>0</v>
      </c>
      <c s="36">
        <f>ROUND(G14*H14,6)</f>
      </c>
      <c r="L14" s="38">
        <v>0</v>
      </c>
      <c s="32">
        <f>ROUND(ROUND(L14,2)*ROUND(G14,3),2)</f>
      </c>
      <c s="36" t="s">
        <v>54</v>
      </c>
      <c>
        <f>(M14*21)/100</f>
      </c>
      <c t="s">
        <v>27</v>
      </c>
    </row>
    <row r="15" spans="1:5" ht="12.75">
      <c r="A15" s="35" t="s">
        <v>55</v>
      </c>
      <c r="E15" s="39" t="s">
        <v>576</v>
      </c>
    </row>
    <row r="16" spans="1:5" ht="38.25">
      <c r="A16" s="35" t="s">
        <v>56</v>
      </c>
      <c r="E16" s="40" t="s">
        <v>577</v>
      </c>
    </row>
    <row r="17" spans="1:5" ht="12.75">
      <c r="A17" t="s">
        <v>58</v>
      </c>
      <c r="E17" s="39" t="s">
        <v>471</v>
      </c>
    </row>
    <row r="18" spans="1:16" ht="12.75">
      <c r="A18" t="s">
        <v>49</v>
      </c>
      <c s="34" t="s">
        <v>26</v>
      </c>
      <c s="34" t="s">
        <v>385</v>
      </c>
      <c s="35" t="s">
        <v>5</v>
      </c>
      <c s="6" t="s">
        <v>386</v>
      </c>
      <c s="36" t="s">
        <v>134</v>
      </c>
      <c s="37">
        <v>20</v>
      </c>
      <c s="36">
        <v>0</v>
      </c>
      <c s="36">
        <f>ROUND(G18*H18,6)</f>
      </c>
      <c r="L18" s="38">
        <v>0</v>
      </c>
      <c s="32">
        <f>ROUND(ROUND(L18,2)*ROUND(G18,3),2)</f>
      </c>
      <c s="36" t="s">
        <v>54</v>
      </c>
      <c>
        <f>(M18*21)/100</f>
      </c>
      <c t="s">
        <v>27</v>
      </c>
    </row>
    <row r="19" spans="1:5" ht="12.75">
      <c r="A19" s="35" t="s">
        <v>55</v>
      </c>
      <c r="E19" s="39" t="s">
        <v>5</v>
      </c>
    </row>
    <row r="20" spans="1:5" ht="38.25">
      <c r="A20" s="35" t="s">
        <v>56</v>
      </c>
      <c r="E20" s="40" t="s">
        <v>387</v>
      </c>
    </row>
    <row r="21" spans="1:5" ht="12.75">
      <c r="A21" t="s">
        <v>58</v>
      </c>
      <c r="E21" s="39" t="s">
        <v>388</v>
      </c>
    </row>
    <row r="22" spans="1:13" ht="12.75">
      <c r="A22" t="s">
        <v>46</v>
      </c>
      <c r="C22" s="31" t="s">
        <v>47</v>
      </c>
      <c r="E22" s="33" t="s">
        <v>389</v>
      </c>
      <c r="J22" s="32">
        <f>0</f>
      </c>
      <c s="32">
        <f>0</f>
      </c>
      <c s="32">
        <f>0+L23+L27+L31</f>
      </c>
      <c s="32">
        <f>0+M23+M27+M31</f>
      </c>
    </row>
    <row r="23" spans="1:16" ht="38.25">
      <c r="A23" t="s">
        <v>49</v>
      </c>
      <c s="34" t="s">
        <v>65</v>
      </c>
      <c s="34" t="s">
        <v>51</v>
      </c>
      <c s="35" t="s">
        <v>5</v>
      </c>
      <c s="6" t="s">
        <v>52</v>
      </c>
      <c s="36" t="s">
        <v>53</v>
      </c>
      <c s="37">
        <v>1044.75</v>
      </c>
      <c s="36">
        <v>0</v>
      </c>
      <c s="36">
        <f>ROUND(G23*H23,6)</f>
      </c>
      <c r="L23" s="38">
        <v>0</v>
      </c>
      <c s="32">
        <f>ROUND(ROUND(L23,2)*ROUND(G23,3),2)</f>
      </c>
      <c s="36" t="s">
        <v>54</v>
      </c>
      <c>
        <f>(M23*21)/100</f>
      </c>
      <c t="s">
        <v>27</v>
      </c>
    </row>
    <row r="24" spans="1:5" ht="38.25">
      <c r="A24" s="35" t="s">
        <v>55</v>
      </c>
      <c r="E24" s="39" t="s">
        <v>578</v>
      </c>
    </row>
    <row r="25" spans="1:5" ht="51">
      <c r="A25" s="35" t="s">
        <v>56</v>
      </c>
      <c r="E25" s="40" t="s">
        <v>579</v>
      </c>
    </row>
    <row r="26" spans="1:5" ht="331.5">
      <c r="A26" t="s">
        <v>58</v>
      </c>
      <c r="E26" s="39" t="s">
        <v>392</v>
      </c>
    </row>
    <row r="27" spans="1:16" ht="38.25">
      <c r="A27" t="s">
        <v>49</v>
      </c>
      <c s="34" t="s">
        <v>71</v>
      </c>
      <c s="34" t="s">
        <v>393</v>
      </c>
      <c s="35" t="s">
        <v>5</v>
      </c>
      <c s="6" t="s">
        <v>394</v>
      </c>
      <c s="36" t="s">
        <v>53</v>
      </c>
      <c s="37">
        <v>213.76</v>
      </c>
      <c s="36">
        <v>0</v>
      </c>
      <c s="36">
        <f>ROUND(G27*H27,6)</f>
      </c>
      <c r="L27" s="38">
        <v>0</v>
      </c>
      <c s="32">
        <f>ROUND(ROUND(L27,2)*ROUND(G27,3),2)</f>
      </c>
      <c s="36" t="s">
        <v>54</v>
      </c>
      <c>
        <f>(M27*21)/100</f>
      </c>
      <c t="s">
        <v>27</v>
      </c>
    </row>
    <row r="28" spans="1:5" ht="51">
      <c r="A28" s="35" t="s">
        <v>55</v>
      </c>
      <c r="E28" s="39" t="s">
        <v>580</v>
      </c>
    </row>
    <row r="29" spans="1:5" ht="51">
      <c r="A29" s="35" t="s">
        <v>56</v>
      </c>
      <c r="E29" s="40" t="s">
        <v>581</v>
      </c>
    </row>
    <row r="30" spans="1:5" ht="331.5">
      <c r="A30" t="s">
        <v>58</v>
      </c>
      <c r="E30" s="39" t="s">
        <v>392</v>
      </c>
    </row>
    <row r="31" spans="1:16" ht="25.5">
      <c r="A31" t="s">
        <v>49</v>
      </c>
      <c s="34" t="s">
        <v>80</v>
      </c>
      <c s="34" t="s">
        <v>582</v>
      </c>
      <c s="35" t="s">
        <v>50</v>
      </c>
      <c s="6" t="s">
        <v>583</v>
      </c>
      <c s="36" t="s">
        <v>53</v>
      </c>
      <c s="37">
        <v>165</v>
      </c>
      <c s="36">
        <v>0</v>
      </c>
      <c s="36">
        <f>ROUND(G31*H31,6)</f>
      </c>
      <c r="L31" s="38">
        <v>0</v>
      </c>
      <c s="32">
        <f>ROUND(ROUND(L31,2)*ROUND(G31,3),2)</f>
      </c>
      <c s="36" t="s">
        <v>54</v>
      </c>
      <c>
        <f>(M31*21)/100</f>
      </c>
      <c t="s">
        <v>27</v>
      </c>
    </row>
    <row r="32" spans="1:5" ht="12.75">
      <c r="A32" s="35" t="s">
        <v>55</v>
      </c>
      <c r="E32" s="39" t="s">
        <v>584</v>
      </c>
    </row>
    <row r="33" spans="1:5" ht="38.25">
      <c r="A33" s="35" t="s">
        <v>56</v>
      </c>
      <c r="E33" s="40" t="s">
        <v>585</v>
      </c>
    </row>
    <row r="34" spans="1:5" ht="331.5">
      <c r="A34" t="s">
        <v>58</v>
      </c>
      <c r="E34" s="39" t="s">
        <v>392</v>
      </c>
    </row>
    <row r="35" spans="1:13" ht="12.75">
      <c r="A35" t="s">
        <v>46</v>
      </c>
      <c r="C35" s="31" t="s">
        <v>50</v>
      </c>
      <c r="E35" s="33" t="s">
        <v>64</v>
      </c>
      <c r="J35" s="32">
        <f>0</f>
      </c>
      <c s="32">
        <f>0</f>
      </c>
      <c s="32">
        <f>0+L36+L40+L44+L48+L52+L56+L60+L64+L68</f>
      </c>
      <c s="32">
        <f>0+M36+M40+M44+M48+M52+M56+M60+M64+M68</f>
      </c>
    </row>
    <row r="36" spans="1:16" ht="12.75">
      <c r="A36" t="s">
        <v>49</v>
      </c>
      <c s="34" t="s">
        <v>85</v>
      </c>
      <c s="34" t="s">
        <v>586</v>
      </c>
      <c s="35" t="s">
        <v>5</v>
      </c>
      <c s="6" t="s">
        <v>587</v>
      </c>
      <c s="36" t="s">
        <v>68</v>
      </c>
      <c s="37">
        <v>287</v>
      </c>
      <c s="36">
        <v>0</v>
      </c>
      <c s="36">
        <f>ROUND(G36*H36,6)</f>
      </c>
      <c r="L36" s="38">
        <v>0</v>
      </c>
      <c s="32">
        <f>ROUND(ROUND(L36,2)*ROUND(G36,3),2)</f>
      </c>
      <c s="36" t="s">
        <v>399</v>
      </c>
      <c>
        <f>(M36*21)/100</f>
      </c>
      <c t="s">
        <v>27</v>
      </c>
    </row>
    <row r="37" spans="1:5" ht="38.25">
      <c r="A37" s="35" t="s">
        <v>55</v>
      </c>
      <c r="E37" s="39" t="s">
        <v>588</v>
      </c>
    </row>
    <row r="38" spans="1:5" ht="38.25">
      <c r="A38" s="35" t="s">
        <v>56</v>
      </c>
      <c r="E38" s="40" t="s">
        <v>589</v>
      </c>
    </row>
    <row r="39" spans="1:5" ht="242.25">
      <c r="A39" t="s">
        <v>58</v>
      </c>
      <c r="E39" s="39" t="s">
        <v>411</v>
      </c>
    </row>
    <row r="40" spans="1:16" ht="12.75">
      <c r="A40" t="s">
        <v>49</v>
      </c>
      <c s="34" t="s">
        <v>91</v>
      </c>
      <c s="34" t="s">
        <v>407</v>
      </c>
      <c s="35" t="s">
        <v>5</v>
      </c>
      <c s="6" t="s">
        <v>408</v>
      </c>
      <c s="36" t="s">
        <v>68</v>
      </c>
      <c s="37">
        <v>156</v>
      </c>
      <c s="36">
        <v>0</v>
      </c>
      <c s="36">
        <f>ROUND(G40*H40,6)</f>
      </c>
      <c r="L40" s="38">
        <v>0</v>
      </c>
      <c s="32">
        <f>ROUND(ROUND(L40,2)*ROUND(G40,3),2)</f>
      </c>
      <c s="36" t="s">
        <v>399</v>
      </c>
      <c>
        <f>(M40*21)/100</f>
      </c>
      <c t="s">
        <v>27</v>
      </c>
    </row>
    <row r="41" spans="1:5" ht="12.75">
      <c r="A41" s="35" t="s">
        <v>55</v>
      </c>
      <c r="E41" s="39" t="s">
        <v>590</v>
      </c>
    </row>
    <row r="42" spans="1:5" ht="38.25">
      <c r="A42" s="35" t="s">
        <v>56</v>
      </c>
      <c r="E42" s="40" t="s">
        <v>591</v>
      </c>
    </row>
    <row r="43" spans="1:5" ht="242.25">
      <c r="A43" t="s">
        <v>58</v>
      </c>
      <c r="E43" s="39" t="s">
        <v>411</v>
      </c>
    </row>
    <row r="44" spans="1:16" ht="12.75">
      <c r="A44" t="s">
        <v>49</v>
      </c>
      <c s="34" t="s">
        <v>95</v>
      </c>
      <c s="34" t="s">
        <v>412</v>
      </c>
      <c s="35" t="s">
        <v>5</v>
      </c>
      <c s="6" t="s">
        <v>413</v>
      </c>
      <c s="36" t="s">
        <v>68</v>
      </c>
      <c s="37">
        <v>91.5</v>
      </c>
      <c s="36">
        <v>0</v>
      </c>
      <c s="36">
        <f>ROUND(G44*H44,6)</f>
      </c>
      <c r="L44" s="38">
        <v>0</v>
      </c>
      <c s="32">
        <f>ROUND(ROUND(L44,2)*ROUND(G44,3),2)</f>
      </c>
      <c s="36" t="s">
        <v>399</v>
      </c>
      <c>
        <f>(M44*21)/100</f>
      </c>
      <c t="s">
        <v>27</v>
      </c>
    </row>
    <row r="45" spans="1:5" ht="63.75">
      <c r="A45" s="35" t="s">
        <v>55</v>
      </c>
      <c r="E45" s="39" t="s">
        <v>592</v>
      </c>
    </row>
    <row r="46" spans="1:5" ht="38.25">
      <c r="A46" s="35" t="s">
        <v>56</v>
      </c>
      <c r="E46" s="40" t="s">
        <v>593</v>
      </c>
    </row>
    <row r="47" spans="1:5" ht="216.75">
      <c r="A47" t="s">
        <v>58</v>
      </c>
      <c r="E47" s="39" t="s">
        <v>415</v>
      </c>
    </row>
    <row r="48" spans="1:16" ht="12.75">
      <c r="A48" t="s">
        <v>49</v>
      </c>
      <c s="34" t="s">
        <v>99</v>
      </c>
      <c s="34" t="s">
        <v>594</v>
      </c>
      <c s="35" t="s">
        <v>5</v>
      </c>
      <c s="6" t="s">
        <v>595</v>
      </c>
      <c s="36" t="s">
        <v>68</v>
      </c>
      <c s="37">
        <v>20.35</v>
      </c>
      <c s="36">
        <v>0</v>
      </c>
      <c s="36">
        <f>ROUND(G48*H48,6)</f>
      </c>
      <c r="L48" s="38">
        <v>0</v>
      </c>
      <c s="32">
        <f>ROUND(ROUND(L48,2)*ROUND(G48,3),2)</f>
      </c>
      <c s="36" t="s">
        <v>399</v>
      </c>
      <c>
        <f>(M48*21)/100</f>
      </c>
      <c t="s">
        <v>27</v>
      </c>
    </row>
    <row r="49" spans="1:5" ht="12.75">
      <c r="A49" s="35" t="s">
        <v>55</v>
      </c>
      <c r="E49" s="39" t="s">
        <v>596</v>
      </c>
    </row>
    <row r="50" spans="1:5" ht="38.25">
      <c r="A50" s="35" t="s">
        <v>56</v>
      </c>
      <c r="E50" s="40" t="s">
        <v>597</v>
      </c>
    </row>
    <row r="51" spans="1:5" ht="165.75">
      <c r="A51" t="s">
        <v>58</v>
      </c>
      <c r="E51" s="39" t="s">
        <v>598</v>
      </c>
    </row>
    <row r="52" spans="1:16" ht="12.75">
      <c r="A52" t="s">
        <v>49</v>
      </c>
      <c s="34" t="s">
        <v>103</v>
      </c>
      <c s="34" t="s">
        <v>418</v>
      </c>
      <c s="35" t="s">
        <v>5</v>
      </c>
      <c s="6" t="s">
        <v>419</v>
      </c>
      <c s="36" t="s">
        <v>88</v>
      </c>
      <c s="37">
        <v>1445</v>
      </c>
      <c s="36">
        <v>0</v>
      </c>
      <c s="36">
        <f>ROUND(G52*H52,6)</f>
      </c>
      <c r="L52" s="38">
        <v>0</v>
      </c>
      <c s="32">
        <f>ROUND(ROUND(L52,2)*ROUND(G52,3),2)</f>
      </c>
      <c s="36" t="s">
        <v>399</v>
      </c>
      <c>
        <f>(M52*21)/100</f>
      </c>
      <c t="s">
        <v>27</v>
      </c>
    </row>
    <row r="53" spans="1:5" ht="12.75">
      <c r="A53" s="35" t="s">
        <v>55</v>
      </c>
      <c r="E53" s="39" t="s">
        <v>409</v>
      </c>
    </row>
    <row r="54" spans="1:5" ht="38.25">
      <c r="A54" s="35" t="s">
        <v>56</v>
      </c>
      <c r="E54" s="40" t="s">
        <v>599</v>
      </c>
    </row>
    <row r="55" spans="1:5" ht="25.5">
      <c r="A55" t="s">
        <v>58</v>
      </c>
      <c r="E55" s="39" t="s">
        <v>421</v>
      </c>
    </row>
    <row r="56" spans="1:16" ht="12.75">
      <c r="A56" t="s">
        <v>49</v>
      </c>
      <c s="34" t="s">
        <v>108</v>
      </c>
      <c s="34" t="s">
        <v>600</v>
      </c>
      <c s="35" t="s">
        <v>5</v>
      </c>
      <c s="6" t="s">
        <v>601</v>
      </c>
      <c s="36" t="s">
        <v>88</v>
      </c>
      <c s="37">
        <v>320</v>
      </c>
      <c s="36">
        <v>0</v>
      </c>
      <c s="36">
        <f>ROUND(G56*H56,6)</f>
      </c>
      <c r="L56" s="38">
        <v>0</v>
      </c>
      <c s="32">
        <f>ROUND(ROUND(L56,2)*ROUND(G56,3),2)</f>
      </c>
      <c s="36" t="s">
        <v>399</v>
      </c>
      <c>
        <f>(M56*21)/100</f>
      </c>
      <c t="s">
        <v>27</v>
      </c>
    </row>
    <row r="57" spans="1:5" ht="12.75">
      <c r="A57" s="35" t="s">
        <v>55</v>
      </c>
      <c r="E57" s="39" t="s">
        <v>409</v>
      </c>
    </row>
    <row r="58" spans="1:5" ht="38.25">
      <c r="A58" s="35" t="s">
        <v>56</v>
      </c>
      <c r="E58" s="40" t="s">
        <v>602</v>
      </c>
    </row>
    <row r="59" spans="1:5" ht="25.5">
      <c r="A59" t="s">
        <v>58</v>
      </c>
      <c r="E59" s="39" t="s">
        <v>603</v>
      </c>
    </row>
    <row r="60" spans="1:16" ht="12.75">
      <c r="A60" t="s">
        <v>49</v>
      </c>
      <c s="34" t="s">
        <v>113</v>
      </c>
      <c s="34" t="s">
        <v>604</v>
      </c>
      <c s="35" t="s">
        <v>5</v>
      </c>
      <c s="6" t="s">
        <v>605</v>
      </c>
      <c s="36" t="s">
        <v>68</v>
      </c>
      <c s="37">
        <v>160</v>
      </c>
      <c s="36">
        <v>0</v>
      </c>
      <c s="36">
        <f>ROUND(G60*H60,6)</f>
      </c>
      <c r="L60" s="38">
        <v>0</v>
      </c>
      <c s="32">
        <f>ROUND(ROUND(L60,2)*ROUND(G60,3),2)</f>
      </c>
      <c s="36" t="s">
        <v>54</v>
      </c>
      <c>
        <f>(M60*21)/100</f>
      </c>
      <c t="s">
        <v>27</v>
      </c>
    </row>
    <row r="61" spans="1:5" ht="51">
      <c r="A61" s="35" t="s">
        <v>55</v>
      </c>
      <c r="E61" s="39" t="s">
        <v>606</v>
      </c>
    </row>
    <row r="62" spans="1:5" ht="38.25">
      <c r="A62" s="35" t="s">
        <v>56</v>
      </c>
      <c r="E62" s="40" t="s">
        <v>607</v>
      </c>
    </row>
    <row r="63" spans="1:5" ht="178.5">
      <c r="A63" t="s">
        <v>58</v>
      </c>
      <c r="E63" s="39" t="s">
        <v>608</v>
      </c>
    </row>
    <row r="64" spans="1:16" ht="12.75">
      <c r="A64" t="s">
        <v>49</v>
      </c>
      <c s="34" t="s">
        <v>116</v>
      </c>
      <c s="34" t="s">
        <v>609</v>
      </c>
      <c s="35" t="s">
        <v>5</v>
      </c>
      <c s="6" t="s">
        <v>610</v>
      </c>
      <c s="36" t="s">
        <v>68</v>
      </c>
      <c s="37">
        <v>48</v>
      </c>
      <c s="36">
        <v>0</v>
      </c>
      <c s="36">
        <f>ROUND(G64*H64,6)</f>
      </c>
      <c r="L64" s="38">
        <v>0</v>
      </c>
      <c s="32">
        <f>ROUND(ROUND(L64,2)*ROUND(G64,3),2)</f>
      </c>
      <c s="36" t="s">
        <v>54</v>
      </c>
      <c>
        <f>(M64*21)/100</f>
      </c>
      <c t="s">
        <v>27</v>
      </c>
    </row>
    <row r="65" spans="1:5" ht="12.75">
      <c r="A65" s="35" t="s">
        <v>55</v>
      </c>
      <c r="E65" s="39" t="s">
        <v>5</v>
      </c>
    </row>
    <row r="66" spans="1:5" ht="38.25">
      <c r="A66" s="35" t="s">
        <v>56</v>
      </c>
      <c r="E66" s="40" t="s">
        <v>611</v>
      </c>
    </row>
    <row r="67" spans="1:5" ht="89.25">
      <c r="A67" t="s">
        <v>58</v>
      </c>
      <c r="E67" s="39" t="s">
        <v>612</v>
      </c>
    </row>
    <row r="68" spans="1:16" ht="12.75">
      <c r="A68" t="s">
        <v>49</v>
      </c>
      <c s="34" t="s">
        <v>120</v>
      </c>
      <c s="34" t="s">
        <v>613</v>
      </c>
      <c s="35" t="s">
        <v>5</v>
      </c>
      <c s="6" t="s">
        <v>614</v>
      </c>
      <c s="36" t="s">
        <v>88</v>
      </c>
      <c s="37">
        <v>320</v>
      </c>
      <c s="36">
        <v>0</v>
      </c>
      <c s="36">
        <f>ROUND(G68*H68,6)</f>
      </c>
      <c r="L68" s="38">
        <v>0</v>
      </c>
      <c s="32">
        <f>ROUND(ROUND(L68,2)*ROUND(G68,3),2)</f>
      </c>
      <c s="36" t="s">
        <v>54</v>
      </c>
      <c>
        <f>(M68*21)/100</f>
      </c>
      <c t="s">
        <v>27</v>
      </c>
    </row>
    <row r="69" spans="1:5" ht="12.75">
      <c r="A69" s="35" t="s">
        <v>55</v>
      </c>
      <c r="E69" s="39" t="s">
        <v>409</v>
      </c>
    </row>
    <row r="70" spans="1:5" ht="38.25">
      <c r="A70" s="35" t="s">
        <v>56</v>
      </c>
      <c r="E70" s="40" t="s">
        <v>602</v>
      </c>
    </row>
    <row r="71" spans="1:5" ht="38.25">
      <c r="A71" t="s">
        <v>58</v>
      </c>
      <c r="E71" s="39" t="s">
        <v>615</v>
      </c>
    </row>
    <row r="72" spans="1:13" ht="12.75">
      <c r="A72" t="s">
        <v>46</v>
      </c>
      <c r="C72" s="31" t="s">
        <v>27</v>
      </c>
      <c r="E72" s="33" t="s">
        <v>487</v>
      </c>
      <c r="J72" s="32">
        <f>0</f>
      </c>
      <c s="32">
        <f>0</f>
      </c>
      <c s="32">
        <f>0+L73+L77+L81+L85+L89+L93+L97+L101+L105</f>
      </c>
      <c s="32">
        <f>0+M73+M77+M81+M85+M89+M93+M97+M101+M105</f>
      </c>
    </row>
    <row r="73" spans="1:16" ht="12.75">
      <c r="A73" t="s">
        <v>49</v>
      </c>
      <c s="34" t="s">
        <v>123</v>
      </c>
      <c s="34" t="s">
        <v>616</v>
      </c>
      <c s="35" t="s">
        <v>5</v>
      </c>
      <c s="6" t="s">
        <v>617</v>
      </c>
      <c s="36" t="s">
        <v>88</v>
      </c>
      <c s="37">
        <v>72.15</v>
      </c>
      <c s="36">
        <v>0</v>
      </c>
      <c s="36">
        <f>ROUND(G73*H73,6)</f>
      </c>
      <c r="L73" s="38">
        <v>0</v>
      </c>
      <c s="32">
        <f>ROUND(ROUND(L73,2)*ROUND(G73,3),2)</f>
      </c>
      <c s="36" t="s">
        <v>399</v>
      </c>
      <c>
        <f>(M73*21)/100</f>
      </c>
      <c t="s">
        <v>27</v>
      </c>
    </row>
    <row r="74" spans="1:5" ht="38.25">
      <c r="A74" s="35" t="s">
        <v>55</v>
      </c>
      <c r="E74" s="39" t="s">
        <v>618</v>
      </c>
    </row>
    <row r="75" spans="1:5" ht="38.25">
      <c r="A75" s="35" t="s">
        <v>56</v>
      </c>
      <c r="E75" s="40" t="s">
        <v>619</v>
      </c>
    </row>
    <row r="76" spans="1:5" ht="38.25">
      <c r="A76" t="s">
        <v>58</v>
      </c>
      <c r="E76" s="39" t="s">
        <v>620</v>
      </c>
    </row>
    <row r="77" spans="1:16" ht="12.75">
      <c r="A77" t="s">
        <v>49</v>
      </c>
      <c s="34" t="s">
        <v>128</v>
      </c>
      <c s="34" t="s">
        <v>621</v>
      </c>
      <c s="35" t="s">
        <v>5</v>
      </c>
      <c s="6" t="s">
        <v>622</v>
      </c>
      <c s="36" t="s">
        <v>68</v>
      </c>
      <c s="37">
        <v>0.968</v>
      </c>
      <c s="36">
        <v>0</v>
      </c>
      <c s="36">
        <f>ROUND(G77*H77,6)</f>
      </c>
      <c r="L77" s="38">
        <v>0</v>
      </c>
      <c s="32">
        <f>ROUND(ROUND(L77,2)*ROUND(G77,3),2)</f>
      </c>
      <c s="36" t="s">
        <v>399</v>
      </c>
      <c>
        <f>(M77*21)/100</f>
      </c>
      <c t="s">
        <v>27</v>
      </c>
    </row>
    <row r="78" spans="1:5" ht="12.75">
      <c r="A78" s="35" t="s">
        <v>55</v>
      </c>
      <c r="E78" s="39" t="s">
        <v>623</v>
      </c>
    </row>
    <row r="79" spans="1:5" ht="38.25">
      <c r="A79" s="35" t="s">
        <v>56</v>
      </c>
      <c r="E79" s="40" t="s">
        <v>624</v>
      </c>
    </row>
    <row r="80" spans="1:5" ht="267.75">
      <c r="A80" t="s">
        <v>58</v>
      </c>
      <c r="E80" s="39" t="s">
        <v>492</v>
      </c>
    </row>
    <row r="81" spans="1:16" ht="12.75">
      <c r="A81" t="s">
        <v>49</v>
      </c>
      <c s="34" t="s">
        <v>131</v>
      </c>
      <c s="34" t="s">
        <v>625</v>
      </c>
      <c s="35" t="s">
        <v>5</v>
      </c>
      <c s="6" t="s">
        <v>626</v>
      </c>
      <c s="36" t="s">
        <v>68</v>
      </c>
      <c s="37">
        <v>61.674</v>
      </c>
      <c s="36">
        <v>0</v>
      </c>
      <c s="36">
        <f>ROUND(G81*H81,6)</f>
      </c>
      <c r="L81" s="38">
        <v>0</v>
      </c>
      <c s="32">
        <f>ROUND(ROUND(L81,2)*ROUND(G81,3),2)</f>
      </c>
      <c s="36" t="s">
        <v>399</v>
      </c>
      <c>
        <f>(M81*21)/100</f>
      </c>
      <c t="s">
        <v>27</v>
      </c>
    </row>
    <row r="82" spans="1:5" ht="89.25">
      <c r="A82" s="35" t="s">
        <v>55</v>
      </c>
      <c r="E82" s="39" t="s">
        <v>627</v>
      </c>
    </row>
    <row r="83" spans="1:5" ht="38.25">
      <c r="A83" s="35" t="s">
        <v>56</v>
      </c>
      <c r="E83" s="40" t="s">
        <v>628</v>
      </c>
    </row>
    <row r="84" spans="1:5" ht="267.75">
      <c r="A84" t="s">
        <v>58</v>
      </c>
      <c r="E84" s="39" t="s">
        <v>492</v>
      </c>
    </row>
    <row r="85" spans="1:16" ht="12.75">
      <c r="A85" t="s">
        <v>49</v>
      </c>
      <c s="34" t="s">
        <v>136</v>
      </c>
      <c s="34" t="s">
        <v>629</v>
      </c>
      <c s="35" t="s">
        <v>5</v>
      </c>
      <c s="6" t="s">
        <v>630</v>
      </c>
      <c s="36" t="s">
        <v>68</v>
      </c>
      <c s="37">
        <v>4.125</v>
      </c>
      <c s="36">
        <v>0</v>
      </c>
      <c s="36">
        <f>ROUND(G85*H85,6)</f>
      </c>
      <c r="L85" s="38">
        <v>0</v>
      </c>
      <c s="32">
        <f>ROUND(ROUND(L85,2)*ROUND(G85,3),2)</f>
      </c>
      <c s="36" t="s">
        <v>399</v>
      </c>
      <c>
        <f>(M85*21)/100</f>
      </c>
      <c t="s">
        <v>27</v>
      </c>
    </row>
    <row r="86" spans="1:5" ht="12.75">
      <c r="A86" s="35" t="s">
        <v>55</v>
      </c>
      <c r="E86" s="39" t="s">
        <v>631</v>
      </c>
    </row>
    <row r="87" spans="1:5" ht="38.25">
      <c r="A87" s="35" t="s">
        <v>56</v>
      </c>
      <c r="E87" s="40" t="s">
        <v>632</v>
      </c>
    </row>
    <row r="88" spans="1:5" ht="267.75">
      <c r="A88" t="s">
        <v>58</v>
      </c>
      <c r="E88" s="39" t="s">
        <v>492</v>
      </c>
    </row>
    <row r="89" spans="1:16" ht="12.75">
      <c r="A89" t="s">
        <v>49</v>
      </c>
      <c s="34" t="s">
        <v>140</v>
      </c>
      <c s="34" t="s">
        <v>633</v>
      </c>
      <c s="35" t="s">
        <v>5</v>
      </c>
      <c s="6" t="s">
        <v>634</v>
      </c>
      <c s="36" t="s">
        <v>53</v>
      </c>
      <c s="37">
        <v>0.154</v>
      </c>
      <c s="36">
        <v>0</v>
      </c>
      <c s="36">
        <f>ROUND(G89*H89,6)</f>
      </c>
      <c r="L89" s="38">
        <v>0</v>
      </c>
      <c s="32">
        <f>ROUND(ROUND(L89,2)*ROUND(G89,3),2)</f>
      </c>
      <c s="36" t="s">
        <v>399</v>
      </c>
      <c>
        <f>(M89*21)/100</f>
      </c>
      <c t="s">
        <v>27</v>
      </c>
    </row>
    <row r="90" spans="1:5" ht="51">
      <c r="A90" s="35" t="s">
        <v>55</v>
      </c>
      <c r="E90" s="39" t="s">
        <v>635</v>
      </c>
    </row>
    <row r="91" spans="1:5" ht="38.25">
      <c r="A91" s="35" t="s">
        <v>56</v>
      </c>
      <c r="E91" s="40" t="s">
        <v>636</v>
      </c>
    </row>
    <row r="92" spans="1:5" ht="191.25">
      <c r="A92" t="s">
        <v>58</v>
      </c>
      <c r="E92" s="39" t="s">
        <v>637</v>
      </c>
    </row>
    <row r="93" spans="1:16" ht="12.75">
      <c r="A93" t="s">
        <v>49</v>
      </c>
      <c s="34" t="s">
        <v>232</v>
      </c>
      <c s="34" t="s">
        <v>638</v>
      </c>
      <c s="35" t="s">
        <v>5</v>
      </c>
      <c s="6" t="s">
        <v>639</v>
      </c>
      <c s="36" t="s">
        <v>53</v>
      </c>
      <c s="37">
        <v>0.468</v>
      </c>
      <c s="36">
        <v>0</v>
      </c>
      <c s="36">
        <f>ROUND(G93*H93,6)</f>
      </c>
      <c r="L93" s="38">
        <v>0</v>
      </c>
      <c s="32">
        <f>ROUND(ROUND(L93,2)*ROUND(G93,3),2)</f>
      </c>
      <c s="36" t="s">
        <v>399</v>
      </c>
      <c>
        <f>(M93*21)/100</f>
      </c>
      <c t="s">
        <v>27</v>
      </c>
    </row>
    <row r="94" spans="1:5" ht="12.75">
      <c r="A94" s="35" t="s">
        <v>55</v>
      </c>
      <c r="E94" s="39" t="s">
        <v>640</v>
      </c>
    </row>
    <row r="95" spans="1:5" ht="38.25">
      <c r="A95" s="35" t="s">
        <v>56</v>
      </c>
      <c r="E95" s="40" t="s">
        <v>641</v>
      </c>
    </row>
    <row r="96" spans="1:5" ht="191.25">
      <c r="A96" t="s">
        <v>58</v>
      </c>
      <c r="E96" s="39" t="s">
        <v>637</v>
      </c>
    </row>
    <row r="97" spans="1:16" ht="12.75">
      <c r="A97" t="s">
        <v>49</v>
      </c>
      <c s="34" t="s">
        <v>237</v>
      </c>
      <c s="34" t="s">
        <v>642</v>
      </c>
      <c s="35" t="s">
        <v>5</v>
      </c>
      <c s="6" t="s">
        <v>643</v>
      </c>
      <c s="36" t="s">
        <v>88</v>
      </c>
      <c s="37">
        <v>58.5</v>
      </c>
      <c s="36">
        <v>0</v>
      </c>
      <c s="36">
        <f>ROUND(G97*H97,6)</f>
      </c>
      <c r="L97" s="38">
        <v>0</v>
      </c>
      <c s="32">
        <f>ROUND(ROUND(L97,2)*ROUND(G97,3),2)</f>
      </c>
      <c s="36" t="s">
        <v>399</v>
      </c>
      <c>
        <f>(M97*21)/100</f>
      </c>
      <c t="s">
        <v>27</v>
      </c>
    </row>
    <row r="98" spans="1:5" ht="63.75">
      <c r="A98" s="35" t="s">
        <v>55</v>
      </c>
      <c r="E98" s="39" t="s">
        <v>644</v>
      </c>
    </row>
    <row r="99" spans="1:5" ht="38.25">
      <c r="A99" s="35" t="s">
        <v>56</v>
      </c>
      <c r="E99" s="40" t="s">
        <v>645</v>
      </c>
    </row>
    <row r="100" spans="1:5" ht="51">
      <c r="A100" t="s">
        <v>58</v>
      </c>
      <c r="E100" s="39" t="s">
        <v>646</v>
      </c>
    </row>
    <row r="101" spans="1:16" ht="12.75">
      <c r="A101" t="s">
        <v>49</v>
      </c>
      <c s="34" t="s">
        <v>243</v>
      </c>
      <c s="34" t="s">
        <v>647</v>
      </c>
      <c s="35" t="s">
        <v>5</v>
      </c>
      <c s="6" t="s">
        <v>648</v>
      </c>
      <c s="36" t="s">
        <v>88</v>
      </c>
      <c s="37">
        <v>120.25</v>
      </c>
      <c s="36">
        <v>0</v>
      </c>
      <c s="36">
        <f>ROUND(G101*H101,6)</f>
      </c>
      <c r="L101" s="38">
        <v>0</v>
      </c>
      <c s="32">
        <f>ROUND(ROUND(L101,2)*ROUND(G101,3),2)</f>
      </c>
      <c s="36" t="s">
        <v>54</v>
      </c>
      <c>
        <f>(M101*21)/100</f>
      </c>
      <c t="s">
        <v>27</v>
      </c>
    </row>
    <row r="102" spans="1:5" ht="38.25">
      <c r="A102" s="35" t="s">
        <v>55</v>
      </c>
      <c r="E102" s="39" t="s">
        <v>618</v>
      </c>
    </row>
    <row r="103" spans="1:5" ht="38.25">
      <c r="A103" s="35" t="s">
        <v>56</v>
      </c>
      <c r="E103" s="40" t="s">
        <v>649</v>
      </c>
    </row>
    <row r="104" spans="1:5" ht="38.25">
      <c r="A104" t="s">
        <v>58</v>
      </c>
      <c r="E104" s="39" t="s">
        <v>620</v>
      </c>
    </row>
    <row r="105" spans="1:16" ht="25.5">
      <c r="A105" t="s">
        <v>49</v>
      </c>
      <c s="34" t="s">
        <v>247</v>
      </c>
      <c s="34" t="s">
        <v>650</v>
      </c>
      <c s="35" t="s">
        <v>5</v>
      </c>
      <c s="6" t="s">
        <v>651</v>
      </c>
      <c s="36" t="s">
        <v>78</v>
      </c>
      <c s="37">
        <v>100</v>
      </c>
      <c s="36">
        <v>0</v>
      </c>
      <c s="36">
        <f>ROUND(G105*H105,6)</f>
      </c>
      <c r="L105" s="38">
        <v>0</v>
      </c>
      <c s="32">
        <f>ROUND(ROUND(L105,2)*ROUND(G105,3),2)</f>
      </c>
      <c s="36" t="s">
        <v>54</v>
      </c>
      <c>
        <f>(M105*21)/100</f>
      </c>
      <c t="s">
        <v>27</v>
      </c>
    </row>
    <row r="106" spans="1:5" ht="12.75">
      <c r="A106" s="35" t="s">
        <v>55</v>
      </c>
      <c r="E106" s="39" t="s">
        <v>652</v>
      </c>
    </row>
    <row r="107" spans="1:5" ht="38.25">
      <c r="A107" s="35" t="s">
        <v>56</v>
      </c>
      <c r="E107" s="40" t="s">
        <v>653</v>
      </c>
    </row>
    <row r="108" spans="1:5" ht="38.25">
      <c r="A108" t="s">
        <v>58</v>
      </c>
      <c r="E108" s="39" t="s">
        <v>654</v>
      </c>
    </row>
    <row r="109" spans="1:13" ht="12.75">
      <c r="A109" t="s">
        <v>46</v>
      </c>
      <c r="C109" s="31" t="s">
        <v>26</v>
      </c>
      <c r="E109" s="33" t="s">
        <v>655</v>
      </c>
      <c r="J109" s="32">
        <f>0</f>
      </c>
      <c s="32">
        <f>0</f>
      </c>
      <c s="32">
        <f>0+L110+L114+L118+L122+L126+L130</f>
      </c>
      <c s="32">
        <f>0+M110+M114+M118+M122+M126+M130</f>
      </c>
    </row>
    <row r="110" spans="1:16" ht="12.75">
      <c r="A110" t="s">
        <v>49</v>
      </c>
      <c s="34" t="s">
        <v>252</v>
      </c>
      <c s="34" t="s">
        <v>656</v>
      </c>
      <c s="35" t="s">
        <v>5</v>
      </c>
      <c s="6" t="s">
        <v>657</v>
      </c>
      <c s="36" t="s">
        <v>68</v>
      </c>
      <c s="37">
        <v>25.308</v>
      </c>
      <c s="36">
        <v>0</v>
      </c>
      <c s="36">
        <f>ROUND(G110*H110,6)</f>
      </c>
      <c r="L110" s="38">
        <v>0</v>
      </c>
      <c s="32">
        <f>ROUND(ROUND(L110,2)*ROUND(G110,3),2)</f>
      </c>
      <c s="36" t="s">
        <v>399</v>
      </c>
      <c>
        <f>(M110*21)/100</f>
      </c>
      <c t="s">
        <v>27</v>
      </c>
    </row>
    <row r="111" spans="1:5" ht="12.75">
      <c r="A111" s="35" t="s">
        <v>55</v>
      </c>
      <c r="E111" s="39" t="s">
        <v>658</v>
      </c>
    </row>
    <row r="112" spans="1:5" ht="38.25">
      <c r="A112" s="35" t="s">
        <v>56</v>
      </c>
      <c r="E112" s="40" t="s">
        <v>659</v>
      </c>
    </row>
    <row r="113" spans="1:5" ht="153">
      <c r="A113" t="s">
        <v>58</v>
      </c>
      <c r="E113" s="39" t="s">
        <v>660</v>
      </c>
    </row>
    <row r="114" spans="1:16" ht="12.75">
      <c r="A114" t="s">
        <v>49</v>
      </c>
      <c s="34" t="s">
        <v>256</v>
      </c>
      <c s="34" t="s">
        <v>661</v>
      </c>
      <c s="35" t="s">
        <v>5</v>
      </c>
      <c s="6" t="s">
        <v>662</v>
      </c>
      <c s="36" t="s">
        <v>68</v>
      </c>
      <c s="37">
        <v>4.275</v>
      </c>
      <c s="36">
        <v>0</v>
      </c>
      <c s="36">
        <f>ROUND(G114*H114,6)</f>
      </c>
      <c r="L114" s="38">
        <v>0</v>
      </c>
      <c s="32">
        <f>ROUND(ROUND(L114,2)*ROUND(G114,3),2)</f>
      </c>
      <c s="36" t="s">
        <v>399</v>
      </c>
      <c>
        <f>(M114*21)/100</f>
      </c>
      <c t="s">
        <v>27</v>
      </c>
    </row>
    <row r="115" spans="1:5" ht="12.75">
      <c r="A115" s="35" t="s">
        <v>55</v>
      </c>
      <c r="E115" s="39" t="s">
        <v>663</v>
      </c>
    </row>
    <row r="116" spans="1:5" ht="38.25">
      <c r="A116" s="35" t="s">
        <v>56</v>
      </c>
      <c r="E116" s="40" t="s">
        <v>664</v>
      </c>
    </row>
    <row r="117" spans="1:5" ht="153">
      <c r="A117" t="s">
        <v>58</v>
      </c>
      <c r="E117" s="39" t="s">
        <v>660</v>
      </c>
    </row>
    <row r="118" spans="1:16" ht="12.75">
      <c r="A118" t="s">
        <v>49</v>
      </c>
      <c s="34" t="s">
        <v>261</v>
      </c>
      <c s="34" t="s">
        <v>665</v>
      </c>
      <c s="35" t="s">
        <v>5</v>
      </c>
      <c s="6" t="s">
        <v>666</v>
      </c>
      <c s="36" t="s">
        <v>324</v>
      </c>
      <c s="37">
        <v>57</v>
      </c>
      <c s="36">
        <v>0</v>
      </c>
      <c s="36">
        <f>ROUND(G118*H118,6)</f>
      </c>
      <c r="L118" s="38">
        <v>0</v>
      </c>
      <c s="32">
        <f>ROUND(ROUND(L118,2)*ROUND(G118,3),2)</f>
      </c>
      <c s="36" t="s">
        <v>399</v>
      </c>
      <c>
        <f>(M118*21)/100</f>
      </c>
      <c t="s">
        <v>27</v>
      </c>
    </row>
    <row r="119" spans="1:5" ht="12.75">
      <c r="A119" s="35" t="s">
        <v>55</v>
      </c>
      <c r="E119" s="39" t="s">
        <v>667</v>
      </c>
    </row>
    <row r="120" spans="1:5" ht="38.25">
      <c r="A120" s="35" t="s">
        <v>56</v>
      </c>
      <c r="E120" s="40" t="s">
        <v>668</v>
      </c>
    </row>
    <row r="121" spans="1:5" ht="25.5">
      <c r="A121" t="s">
        <v>58</v>
      </c>
      <c r="E121" s="39" t="s">
        <v>669</v>
      </c>
    </row>
    <row r="122" spans="1:16" ht="12.75">
      <c r="A122" t="s">
        <v>49</v>
      </c>
      <c s="34" t="s">
        <v>266</v>
      </c>
      <c s="34" t="s">
        <v>670</v>
      </c>
      <c s="35" t="s">
        <v>5</v>
      </c>
      <c s="6" t="s">
        <v>671</v>
      </c>
      <c s="36" t="s">
        <v>68</v>
      </c>
      <c s="37">
        <v>2.025</v>
      </c>
      <c s="36">
        <v>0</v>
      </c>
      <c s="36">
        <f>ROUND(G122*H122,6)</f>
      </c>
      <c r="L122" s="38">
        <v>0</v>
      </c>
      <c s="32">
        <f>ROUND(ROUND(L122,2)*ROUND(G122,3),2)</f>
      </c>
      <c s="36" t="s">
        <v>399</v>
      </c>
      <c>
        <f>(M122*21)/100</f>
      </c>
      <c t="s">
        <v>27</v>
      </c>
    </row>
    <row r="123" spans="1:5" ht="12.75">
      <c r="A123" s="35" t="s">
        <v>55</v>
      </c>
      <c r="E123" s="39" t="s">
        <v>5</v>
      </c>
    </row>
    <row r="124" spans="1:5" ht="38.25">
      <c r="A124" s="35" t="s">
        <v>56</v>
      </c>
      <c r="E124" s="40" t="s">
        <v>672</v>
      </c>
    </row>
    <row r="125" spans="1:5" ht="38.25">
      <c r="A125" t="s">
        <v>58</v>
      </c>
      <c r="E125" s="39" t="s">
        <v>673</v>
      </c>
    </row>
    <row r="126" spans="1:16" ht="12.75">
      <c r="A126" t="s">
        <v>49</v>
      </c>
      <c s="34" t="s">
        <v>270</v>
      </c>
      <c s="34" t="s">
        <v>674</v>
      </c>
      <c s="35" t="s">
        <v>5</v>
      </c>
      <c s="6" t="s">
        <v>675</v>
      </c>
      <c s="36" t="s">
        <v>676</v>
      </c>
      <c s="37">
        <v>238</v>
      </c>
      <c s="36">
        <v>0</v>
      </c>
      <c s="36">
        <f>ROUND(G126*H126,6)</f>
      </c>
      <c r="L126" s="38">
        <v>0</v>
      </c>
      <c s="32">
        <f>ROUND(ROUND(L126,2)*ROUND(G126,3),2)</f>
      </c>
      <c s="36" t="s">
        <v>399</v>
      </c>
      <c>
        <f>(M126*21)/100</f>
      </c>
      <c t="s">
        <v>27</v>
      </c>
    </row>
    <row r="127" spans="1:5" ht="38.25">
      <c r="A127" s="35" t="s">
        <v>55</v>
      </c>
      <c r="E127" s="39" t="s">
        <v>677</v>
      </c>
    </row>
    <row r="128" spans="1:5" ht="38.25">
      <c r="A128" s="35" t="s">
        <v>56</v>
      </c>
      <c r="E128" s="40" t="s">
        <v>678</v>
      </c>
    </row>
    <row r="129" spans="1:5" ht="204">
      <c r="A129" t="s">
        <v>58</v>
      </c>
      <c r="E129" s="39" t="s">
        <v>679</v>
      </c>
    </row>
    <row r="130" spans="1:16" ht="12.75">
      <c r="A130" t="s">
        <v>49</v>
      </c>
      <c s="34" t="s">
        <v>275</v>
      </c>
      <c s="34" t="s">
        <v>680</v>
      </c>
      <c s="35" t="s">
        <v>5</v>
      </c>
      <c s="6" t="s">
        <v>681</v>
      </c>
      <c s="36" t="s">
        <v>68</v>
      </c>
      <c s="37">
        <v>1.17</v>
      </c>
      <c s="36">
        <v>0</v>
      </c>
      <c s="36">
        <f>ROUND(G130*H130,6)</f>
      </c>
      <c r="L130" s="38">
        <v>0</v>
      </c>
      <c s="32">
        <f>ROUND(ROUND(L130,2)*ROUND(G130,3),2)</f>
      </c>
      <c s="36" t="s">
        <v>399</v>
      </c>
      <c>
        <f>(M130*21)/100</f>
      </c>
      <c t="s">
        <v>27</v>
      </c>
    </row>
    <row r="131" spans="1:5" ht="12.75">
      <c r="A131" s="35" t="s">
        <v>55</v>
      </c>
      <c r="E131" s="39" t="s">
        <v>5</v>
      </c>
    </row>
    <row r="132" spans="1:5" ht="38.25">
      <c r="A132" s="35" t="s">
        <v>56</v>
      </c>
      <c r="E132" s="40" t="s">
        <v>682</v>
      </c>
    </row>
    <row r="133" spans="1:5" ht="38.25">
      <c r="A133" t="s">
        <v>58</v>
      </c>
      <c r="E133" s="39" t="s">
        <v>673</v>
      </c>
    </row>
    <row r="134" spans="1:13" ht="12.75">
      <c r="A134" t="s">
        <v>46</v>
      </c>
      <c r="C134" s="31" t="s">
        <v>71</v>
      </c>
      <c r="E134" s="33" t="s">
        <v>431</v>
      </c>
      <c r="J134" s="32">
        <f>0</f>
      </c>
      <c s="32">
        <f>0</f>
      </c>
      <c s="32">
        <f>0+L135+L139+L143+L147+L151+L155</f>
      </c>
      <c s="32">
        <f>0+M135+M139+M143+M147+M151+M155</f>
      </c>
    </row>
    <row r="135" spans="1:16" ht="25.5">
      <c r="A135" t="s">
        <v>49</v>
      </c>
      <c s="34" t="s">
        <v>281</v>
      </c>
      <c s="34" t="s">
        <v>432</v>
      </c>
      <c s="35" t="s">
        <v>5</v>
      </c>
      <c s="6" t="s">
        <v>433</v>
      </c>
      <c s="36" t="s">
        <v>68</v>
      </c>
      <c s="37">
        <v>247</v>
      </c>
      <c s="36">
        <v>0</v>
      </c>
      <c s="36">
        <f>ROUND(G135*H135,6)</f>
      </c>
      <c r="L135" s="38">
        <v>0</v>
      </c>
      <c s="32">
        <f>ROUND(ROUND(L135,2)*ROUND(G135,3),2)</f>
      </c>
      <c s="36" t="s">
        <v>399</v>
      </c>
      <c>
        <f>(M135*21)/100</f>
      </c>
      <c t="s">
        <v>27</v>
      </c>
    </row>
    <row r="136" spans="1:5" ht="89.25">
      <c r="A136" s="35" t="s">
        <v>55</v>
      </c>
      <c r="E136" s="39" t="s">
        <v>683</v>
      </c>
    </row>
    <row r="137" spans="1:5" ht="38.25">
      <c r="A137" s="35" t="s">
        <v>56</v>
      </c>
      <c r="E137" s="40" t="s">
        <v>684</v>
      </c>
    </row>
    <row r="138" spans="1:5" ht="153">
      <c r="A138" t="s">
        <v>58</v>
      </c>
      <c r="E138" s="39" t="s">
        <v>436</v>
      </c>
    </row>
    <row r="139" spans="1:16" ht="25.5">
      <c r="A139" t="s">
        <v>49</v>
      </c>
      <c s="34" t="s">
        <v>286</v>
      </c>
      <c s="34" t="s">
        <v>685</v>
      </c>
      <c s="35" t="s">
        <v>5</v>
      </c>
      <c s="6" t="s">
        <v>686</v>
      </c>
      <c s="36" t="s">
        <v>68</v>
      </c>
      <c s="37">
        <v>150</v>
      </c>
      <c s="36">
        <v>0</v>
      </c>
      <c s="36">
        <f>ROUND(G139*H139,6)</f>
      </c>
      <c r="L139" s="38">
        <v>0</v>
      </c>
      <c s="32">
        <f>ROUND(ROUND(L139,2)*ROUND(G139,3),2)</f>
      </c>
      <c s="36" t="s">
        <v>399</v>
      </c>
      <c>
        <f>(M139*21)/100</f>
      </c>
      <c t="s">
        <v>27</v>
      </c>
    </row>
    <row r="140" spans="1:5" ht="38.25">
      <c r="A140" s="35" t="s">
        <v>55</v>
      </c>
      <c r="E140" s="39" t="s">
        <v>687</v>
      </c>
    </row>
    <row r="141" spans="1:5" ht="38.25">
      <c r="A141" s="35" t="s">
        <v>56</v>
      </c>
      <c r="E141" s="40" t="s">
        <v>688</v>
      </c>
    </row>
    <row r="142" spans="1:5" ht="204">
      <c r="A142" t="s">
        <v>58</v>
      </c>
      <c r="E142" s="39" t="s">
        <v>689</v>
      </c>
    </row>
    <row r="143" spans="1:16" ht="25.5">
      <c r="A143" t="s">
        <v>49</v>
      </c>
      <c s="34" t="s">
        <v>291</v>
      </c>
      <c s="34" t="s">
        <v>690</v>
      </c>
      <c s="35" t="s">
        <v>5</v>
      </c>
      <c s="6" t="s">
        <v>691</v>
      </c>
      <c s="36" t="s">
        <v>88</v>
      </c>
      <c s="37">
        <v>1285.7</v>
      </c>
      <c s="36">
        <v>0</v>
      </c>
      <c s="36">
        <f>ROUND(G143*H143,6)</f>
      </c>
      <c r="L143" s="38">
        <v>0</v>
      </c>
      <c s="32">
        <f>ROUND(ROUND(L143,2)*ROUND(G143,3),2)</f>
      </c>
      <c s="36" t="s">
        <v>399</v>
      </c>
      <c>
        <f>(M143*21)/100</f>
      </c>
      <c t="s">
        <v>27</v>
      </c>
    </row>
    <row r="144" spans="1:5" ht="63.75">
      <c r="A144" s="35" t="s">
        <v>55</v>
      </c>
      <c r="E144" s="39" t="s">
        <v>692</v>
      </c>
    </row>
    <row r="145" spans="1:5" ht="38.25">
      <c r="A145" s="35" t="s">
        <v>56</v>
      </c>
      <c r="E145" s="40" t="s">
        <v>693</v>
      </c>
    </row>
    <row r="146" spans="1:5" ht="102">
      <c r="A146" t="s">
        <v>58</v>
      </c>
      <c r="E146" s="39" t="s">
        <v>694</v>
      </c>
    </row>
    <row r="147" spans="1:16" ht="12.75">
      <c r="A147" t="s">
        <v>49</v>
      </c>
      <c s="34" t="s">
        <v>294</v>
      </c>
      <c s="34" t="s">
        <v>695</v>
      </c>
      <c s="35" t="s">
        <v>5</v>
      </c>
      <c s="6" t="s">
        <v>696</v>
      </c>
      <c s="36" t="s">
        <v>68</v>
      </c>
      <c s="37">
        <v>0.6</v>
      </c>
      <c s="36">
        <v>0</v>
      </c>
      <c s="36">
        <f>ROUND(G147*H147,6)</f>
      </c>
      <c r="L147" s="38">
        <v>0</v>
      </c>
      <c s="32">
        <f>ROUND(ROUND(L147,2)*ROUND(G147,3),2)</f>
      </c>
      <c s="36" t="s">
        <v>399</v>
      </c>
      <c>
        <f>(M147*21)/100</f>
      </c>
      <c t="s">
        <v>27</v>
      </c>
    </row>
    <row r="148" spans="1:5" ht="25.5">
      <c r="A148" s="35" t="s">
        <v>55</v>
      </c>
      <c r="E148" s="39" t="s">
        <v>697</v>
      </c>
    </row>
    <row r="149" spans="1:5" ht="38.25">
      <c r="A149" s="35" t="s">
        <v>56</v>
      </c>
      <c r="E149" s="40" t="s">
        <v>698</v>
      </c>
    </row>
    <row r="150" spans="1:5" ht="89.25">
      <c r="A150" t="s">
        <v>58</v>
      </c>
      <c r="E150" s="39" t="s">
        <v>699</v>
      </c>
    </row>
    <row r="151" spans="1:16" ht="12.75">
      <c r="A151" t="s">
        <v>49</v>
      </c>
      <c s="34" t="s">
        <v>298</v>
      </c>
      <c s="34" t="s">
        <v>700</v>
      </c>
      <c s="35" t="s">
        <v>5</v>
      </c>
      <c s="6" t="s">
        <v>701</v>
      </c>
      <c s="36" t="s">
        <v>88</v>
      </c>
      <c s="37">
        <v>24</v>
      </c>
      <c s="36">
        <v>0</v>
      </c>
      <c s="36">
        <f>ROUND(G151*H151,6)</f>
      </c>
      <c r="L151" s="38">
        <v>0</v>
      </c>
      <c s="32">
        <f>ROUND(ROUND(L151,2)*ROUND(G151,3),2)</f>
      </c>
      <c s="36" t="s">
        <v>399</v>
      </c>
      <c>
        <f>(M151*21)/100</f>
      </c>
      <c t="s">
        <v>27</v>
      </c>
    </row>
    <row r="152" spans="1:5" ht="51">
      <c r="A152" s="35" t="s">
        <v>55</v>
      </c>
      <c r="E152" s="39" t="s">
        <v>702</v>
      </c>
    </row>
    <row r="153" spans="1:5" ht="38.25">
      <c r="A153" s="35" t="s">
        <v>56</v>
      </c>
      <c r="E153" s="40" t="s">
        <v>703</v>
      </c>
    </row>
    <row r="154" spans="1:5" ht="114.75">
      <c r="A154" t="s">
        <v>58</v>
      </c>
      <c r="E154" s="39" t="s">
        <v>704</v>
      </c>
    </row>
    <row r="155" spans="1:16" ht="12.75">
      <c r="A155" t="s">
        <v>49</v>
      </c>
      <c s="34" t="s">
        <v>303</v>
      </c>
      <c s="34" t="s">
        <v>705</v>
      </c>
      <c s="35" t="s">
        <v>5</v>
      </c>
      <c s="6" t="s">
        <v>706</v>
      </c>
      <c s="36" t="s">
        <v>78</v>
      </c>
      <c s="37">
        <v>30</v>
      </c>
      <c s="36">
        <v>0</v>
      </c>
      <c s="36">
        <f>ROUND(G155*H155,6)</f>
      </c>
      <c r="L155" s="38">
        <v>0</v>
      </c>
      <c s="32">
        <f>ROUND(ROUND(L155,2)*ROUND(G155,3),2)</f>
      </c>
      <c s="36" t="s">
        <v>399</v>
      </c>
      <c>
        <f>(M155*21)/100</f>
      </c>
      <c t="s">
        <v>27</v>
      </c>
    </row>
    <row r="156" spans="1:5" ht="12.75">
      <c r="A156" s="35" t="s">
        <v>55</v>
      </c>
      <c r="E156" s="39" t="s">
        <v>707</v>
      </c>
    </row>
    <row r="157" spans="1:5" ht="38.25">
      <c r="A157" s="35" t="s">
        <v>56</v>
      </c>
      <c r="E157" s="40" t="s">
        <v>708</v>
      </c>
    </row>
    <row r="158" spans="1:5" ht="25.5">
      <c r="A158" t="s">
        <v>58</v>
      </c>
      <c r="E158" s="39" t="s">
        <v>709</v>
      </c>
    </row>
    <row r="159" spans="1:13" ht="12.75">
      <c r="A159" t="s">
        <v>46</v>
      </c>
      <c r="C159" s="31" t="s">
        <v>80</v>
      </c>
      <c r="E159" s="33" t="s">
        <v>524</v>
      </c>
      <c r="J159" s="32">
        <f>0</f>
      </c>
      <c s="32">
        <f>0</f>
      </c>
      <c s="32">
        <f>0+L160+L164+L168+L172</f>
      </c>
      <c s="32">
        <f>0+M160+M164+M168+M172</f>
      </c>
    </row>
    <row r="160" spans="1:16" ht="25.5">
      <c r="A160" t="s">
        <v>49</v>
      </c>
      <c s="34" t="s">
        <v>307</v>
      </c>
      <c s="34" t="s">
        <v>710</v>
      </c>
      <c s="35" t="s">
        <v>5</v>
      </c>
      <c s="6" t="s">
        <v>711</v>
      </c>
      <c s="36" t="s">
        <v>88</v>
      </c>
      <c s="37">
        <v>18.9</v>
      </c>
      <c s="36">
        <v>0</v>
      </c>
      <c s="36">
        <f>ROUND(G160*H160,6)</f>
      </c>
      <c r="L160" s="38">
        <v>0</v>
      </c>
      <c s="32">
        <f>ROUND(ROUND(L160,2)*ROUND(G160,3),2)</f>
      </c>
      <c s="36" t="s">
        <v>399</v>
      </c>
      <c>
        <f>(M160*21)/100</f>
      </c>
      <c t="s">
        <v>27</v>
      </c>
    </row>
    <row r="161" spans="1:5" ht="12.75">
      <c r="A161" s="35" t="s">
        <v>55</v>
      </c>
      <c r="E161" s="39" t="s">
        <v>712</v>
      </c>
    </row>
    <row r="162" spans="1:5" ht="38.25">
      <c r="A162" s="35" t="s">
        <v>56</v>
      </c>
      <c r="E162" s="40" t="s">
        <v>713</v>
      </c>
    </row>
    <row r="163" spans="1:5" ht="140.25">
      <c r="A163" t="s">
        <v>58</v>
      </c>
      <c r="E163" s="39" t="s">
        <v>714</v>
      </c>
    </row>
    <row r="164" spans="1:16" ht="12.75">
      <c r="A164" t="s">
        <v>49</v>
      </c>
      <c s="34" t="s">
        <v>310</v>
      </c>
      <c s="34" t="s">
        <v>715</v>
      </c>
      <c s="35" t="s">
        <v>5</v>
      </c>
      <c s="6" t="s">
        <v>716</v>
      </c>
      <c s="36" t="s">
        <v>88</v>
      </c>
      <c s="37">
        <v>77.5</v>
      </c>
      <c s="36">
        <v>0</v>
      </c>
      <c s="36">
        <f>ROUND(G164*H164,6)</f>
      </c>
      <c r="L164" s="38">
        <v>0</v>
      </c>
      <c s="32">
        <f>ROUND(ROUND(L164,2)*ROUND(G164,3),2)</f>
      </c>
      <c s="36" t="s">
        <v>399</v>
      </c>
      <c>
        <f>(M164*21)/100</f>
      </c>
      <c t="s">
        <v>27</v>
      </c>
    </row>
    <row r="165" spans="1:5" ht="12.75">
      <c r="A165" s="35" t="s">
        <v>55</v>
      </c>
      <c r="E165" s="39" t="s">
        <v>5</v>
      </c>
    </row>
    <row r="166" spans="1:5" ht="38.25">
      <c r="A166" s="35" t="s">
        <v>56</v>
      </c>
      <c r="E166" s="40" t="s">
        <v>717</v>
      </c>
    </row>
    <row r="167" spans="1:5" ht="63.75">
      <c r="A167" t="s">
        <v>58</v>
      </c>
      <c r="E167" s="39" t="s">
        <v>718</v>
      </c>
    </row>
    <row r="168" spans="1:16" ht="12.75">
      <c r="A168" t="s">
        <v>49</v>
      </c>
      <c s="34" t="s">
        <v>313</v>
      </c>
      <c s="34" t="s">
        <v>719</v>
      </c>
      <c s="35" t="s">
        <v>5</v>
      </c>
      <c s="6" t="s">
        <v>720</v>
      </c>
      <c s="36" t="s">
        <v>88</v>
      </c>
      <c s="37">
        <v>220</v>
      </c>
      <c s="36">
        <v>0</v>
      </c>
      <c s="36">
        <f>ROUND(G168*H168,6)</f>
      </c>
      <c r="L168" s="38">
        <v>0</v>
      </c>
      <c s="32">
        <f>ROUND(ROUND(L168,2)*ROUND(G168,3),2)</f>
      </c>
      <c s="36" t="s">
        <v>399</v>
      </c>
      <c>
        <f>(M168*21)/100</f>
      </c>
      <c t="s">
        <v>27</v>
      </c>
    </row>
    <row r="169" spans="1:5" ht="12.75">
      <c r="A169" s="35" t="s">
        <v>55</v>
      </c>
      <c r="E169" s="39" t="s">
        <v>5</v>
      </c>
    </row>
    <row r="170" spans="1:5" ht="38.25">
      <c r="A170" s="35" t="s">
        <v>56</v>
      </c>
      <c r="E170" s="40" t="s">
        <v>721</v>
      </c>
    </row>
    <row r="171" spans="1:5" ht="76.5">
      <c r="A171" t="s">
        <v>58</v>
      </c>
      <c r="E171" s="39" t="s">
        <v>722</v>
      </c>
    </row>
    <row r="172" spans="1:16" ht="12.75">
      <c r="A172" t="s">
        <v>49</v>
      </c>
      <c s="34" t="s">
        <v>316</v>
      </c>
      <c s="34" t="s">
        <v>723</v>
      </c>
      <c s="35" t="s">
        <v>5</v>
      </c>
      <c s="6" t="s">
        <v>724</v>
      </c>
      <c s="36" t="s">
        <v>88</v>
      </c>
      <c s="37">
        <v>10.2</v>
      </c>
      <c s="36">
        <v>0</v>
      </c>
      <c s="36">
        <f>ROUND(G172*H172,6)</f>
      </c>
      <c r="L172" s="38">
        <v>0</v>
      </c>
      <c s="32">
        <f>ROUND(ROUND(L172,2)*ROUND(G172,3),2)</f>
      </c>
      <c s="36" t="s">
        <v>399</v>
      </c>
      <c>
        <f>(M172*21)/100</f>
      </c>
      <c t="s">
        <v>27</v>
      </c>
    </row>
    <row r="173" spans="1:5" ht="12.75">
      <c r="A173" s="35" t="s">
        <v>55</v>
      </c>
      <c r="E173" s="39" t="s">
        <v>725</v>
      </c>
    </row>
    <row r="174" spans="1:5" ht="38.25">
      <c r="A174" s="35" t="s">
        <v>56</v>
      </c>
      <c r="E174" s="40" t="s">
        <v>726</v>
      </c>
    </row>
    <row r="175" spans="1:5" ht="76.5">
      <c r="A175" t="s">
        <v>58</v>
      </c>
      <c r="E175" s="39" t="s">
        <v>722</v>
      </c>
    </row>
    <row r="176" spans="1:13" ht="12.75">
      <c r="A176" t="s">
        <v>46</v>
      </c>
      <c r="C176" s="31" t="s">
        <v>85</v>
      </c>
      <c r="E176" s="33" t="s">
        <v>446</v>
      </c>
      <c r="J176" s="32">
        <f>0</f>
      </c>
      <c s="32">
        <f>0</f>
      </c>
      <c s="32">
        <f>0+L177+L181+L185</f>
      </c>
      <c s="32">
        <f>0+M177+M181+M185</f>
      </c>
    </row>
    <row r="177" spans="1:16" ht="12.75">
      <c r="A177" t="s">
        <v>49</v>
      </c>
      <c s="34" t="s">
        <v>321</v>
      </c>
      <c s="34" t="s">
        <v>727</v>
      </c>
      <c s="35" t="s">
        <v>5</v>
      </c>
      <c s="6" t="s">
        <v>728</v>
      </c>
      <c s="36" t="s">
        <v>78</v>
      </c>
      <c s="37">
        <v>3</v>
      </c>
      <c s="36">
        <v>0</v>
      </c>
      <c s="36">
        <f>ROUND(G177*H177,6)</f>
      </c>
      <c r="L177" s="38">
        <v>0</v>
      </c>
      <c s="32">
        <f>ROUND(ROUND(L177,2)*ROUND(G177,3),2)</f>
      </c>
      <c s="36" t="s">
        <v>399</v>
      </c>
      <c>
        <f>(M177*21)/100</f>
      </c>
      <c t="s">
        <v>27</v>
      </c>
    </row>
    <row r="178" spans="1:5" ht="12.75">
      <c r="A178" s="35" t="s">
        <v>55</v>
      </c>
      <c r="E178" s="39" t="s">
        <v>729</v>
      </c>
    </row>
    <row r="179" spans="1:5" ht="38.25">
      <c r="A179" s="35" t="s">
        <v>56</v>
      </c>
      <c r="E179" s="40" t="s">
        <v>730</v>
      </c>
    </row>
    <row r="180" spans="1:5" ht="165.75">
      <c r="A180" t="s">
        <v>58</v>
      </c>
      <c r="E180" s="39" t="s">
        <v>451</v>
      </c>
    </row>
    <row r="181" spans="1:16" ht="12.75">
      <c r="A181" t="s">
        <v>49</v>
      </c>
      <c s="34" t="s">
        <v>327</v>
      </c>
      <c s="34" t="s">
        <v>447</v>
      </c>
      <c s="35" t="s">
        <v>5</v>
      </c>
      <c s="6" t="s">
        <v>448</v>
      </c>
      <c s="36" t="s">
        <v>78</v>
      </c>
      <c s="37">
        <v>20</v>
      </c>
      <c s="36">
        <v>0</v>
      </c>
      <c s="36">
        <f>ROUND(G181*H181,6)</f>
      </c>
      <c r="L181" s="38">
        <v>0</v>
      </c>
      <c s="32">
        <f>ROUND(ROUND(L181,2)*ROUND(G181,3),2)</f>
      </c>
      <c s="36" t="s">
        <v>399</v>
      </c>
      <c>
        <f>(M181*21)/100</f>
      </c>
      <c t="s">
        <v>27</v>
      </c>
    </row>
    <row r="182" spans="1:5" ht="12.75">
      <c r="A182" s="35" t="s">
        <v>55</v>
      </c>
      <c r="E182" s="39" t="s">
        <v>731</v>
      </c>
    </row>
    <row r="183" spans="1:5" ht="38.25">
      <c r="A183" s="35" t="s">
        <v>56</v>
      </c>
      <c r="E183" s="40" t="s">
        <v>732</v>
      </c>
    </row>
    <row r="184" spans="1:5" ht="165.75">
      <c r="A184" t="s">
        <v>58</v>
      </c>
      <c r="E184" s="39" t="s">
        <v>451</v>
      </c>
    </row>
    <row r="185" spans="1:16" ht="12.75">
      <c r="A185" t="s">
        <v>49</v>
      </c>
      <c s="34" t="s">
        <v>330</v>
      </c>
      <c s="34" t="s">
        <v>452</v>
      </c>
      <c s="35" t="s">
        <v>5</v>
      </c>
      <c s="6" t="s">
        <v>453</v>
      </c>
      <c s="36" t="s">
        <v>68</v>
      </c>
      <c s="37">
        <v>2.3</v>
      </c>
      <c s="36">
        <v>0</v>
      </c>
      <c s="36">
        <f>ROUND(G185*H185,6)</f>
      </c>
      <c r="L185" s="38">
        <v>0</v>
      </c>
      <c s="32">
        <f>ROUND(ROUND(L185,2)*ROUND(G185,3),2)</f>
      </c>
      <c s="36" t="s">
        <v>399</v>
      </c>
      <c>
        <f>(M185*21)/100</f>
      </c>
      <c t="s">
        <v>27</v>
      </c>
    </row>
    <row r="186" spans="1:5" ht="12.75">
      <c r="A186" s="35" t="s">
        <v>55</v>
      </c>
      <c r="E186" s="39" t="s">
        <v>733</v>
      </c>
    </row>
    <row r="187" spans="1:5" ht="38.25">
      <c r="A187" s="35" t="s">
        <v>56</v>
      </c>
      <c r="E187" s="40" t="s">
        <v>734</v>
      </c>
    </row>
    <row r="188" spans="1:5" ht="267.75">
      <c r="A188" t="s">
        <v>58</v>
      </c>
      <c r="E188" s="39" t="s">
        <v>456</v>
      </c>
    </row>
    <row r="189" spans="1:13" ht="12.75">
      <c r="A189" t="s">
        <v>46</v>
      </c>
      <c r="C189" s="31" t="s">
        <v>91</v>
      </c>
      <c r="E189" s="33" t="s">
        <v>457</v>
      </c>
      <c r="J189" s="32">
        <f>0</f>
      </c>
      <c s="32">
        <f>0</f>
      </c>
      <c s="32">
        <f>0+L190+L194+L198+L202+L206+L210+L214</f>
      </c>
      <c s="32">
        <f>0+M190+M194+M198+M202+M206+M210+M214</f>
      </c>
    </row>
    <row r="190" spans="1:16" ht="12.75">
      <c r="A190" t="s">
        <v>49</v>
      </c>
      <c s="34" t="s">
        <v>336</v>
      </c>
      <c s="34" t="s">
        <v>735</v>
      </c>
      <c s="35" t="s">
        <v>5</v>
      </c>
      <c s="6" t="s">
        <v>736</v>
      </c>
      <c s="36" t="s">
        <v>78</v>
      </c>
      <c s="37">
        <v>31</v>
      </c>
      <c s="36">
        <v>0</v>
      </c>
      <c s="36">
        <f>ROUND(G190*H190,6)</f>
      </c>
      <c r="L190" s="38">
        <v>0</v>
      </c>
      <c s="32">
        <f>ROUND(ROUND(L190,2)*ROUND(G190,3),2)</f>
      </c>
      <c s="36" t="s">
        <v>399</v>
      </c>
      <c>
        <f>(M190*21)/100</f>
      </c>
      <c t="s">
        <v>27</v>
      </c>
    </row>
    <row r="191" spans="1:5" ht="12.75">
      <c r="A191" s="35" t="s">
        <v>55</v>
      </c>
      <c r="E191" s="39" t="s">
        <v>5</v>
      </c>
    </row>
    <row r="192" spans="1:5" ht="38.25">
      <c r="A192" s="35" t="s">
        <v>56</v>
      </c>
      <c r="E192" s="40" t="s">
        <v>737</v>
      </c>
    </row>
    <row r="193" spans="1:5" ht="25.5">
      <c r="A193" t="s">
        <v>58</v>
      </c>
      <c r="E193" s="39" t="s">
        <v>738</v>
      </c>
    </row>
    <row r="194" spans="1:16" ht="12.75">
      <c r="A194" t="s">
        <v>49</v>
      </c>
      <c s="34" t="s">
        <v>339</v>
      </c>
      <c s="34" t="s">
        <v>739</v>
      </c>
      <c s="35" t="s">
        <v>5</v>
      </c>
      <c s="6" t="s">
        <v>740</v>
      </c>
      <c s="36" t="s">
        <v>78</v>
      </c>
      <c s="37">
        <v>31</v>
      </c>
      <c s="36">
        <v>0</v>
      </c>
      <c s="36">
        <f>ROUND(G194*H194,6)</f>
      </c>
      <c r="L194" s="38">
        <v>0</v>
      </c>
      <c s="32">
        <f>ROUND(ROUND(L194,2)*ROUND(G194,3),2)</f>
      </c>
      <c s="36" t="s">
        <v>399</v>
      </c>
      <c>
        <f>(M194*21)/100</f>
      </c>
      <c t="s">
        <v>27</v>
      </c>
    </row>
    <row r="195" spans="1:5" ht="12.75">
      <c r="A195" s="35" t="s">
        <v>55</v>
      </c>
      <c r="E195" s="39" t="s">
        <v>741</v>
      </c>
    </row>
    <row r="196" spans="1:5" ht="38.25">
      <c r="A196" s="35" t="s">
        <v>56</v>
      </c>
      <c r="E196" s="40" t="s">
        <v>737</v>
      </c>
    </row>
    <row r="197" spans="1:5" ht="25.5">
      <c r="A197" t="s">
        <v>58</v>
      </c>
      <c r="E197" s="39" t="s">
        <v>742</v>
      </c>
    </row>
    <row r="198" spans="1:16" ht="12.75">
      <c r="A198" t="s">
        <v>49</v>
      </c>
      <c s="34" t="s">
        <v>343</v>
      </c>
      <c s="34" t="s">
        <v>743</v>
      </c>
      <c s="35" t="s">
        <v>5</v>
      </c>
      <c s="6" t="s">
        <v>744</v>
      </c>
      <c s="36" t="s">
        <v>78</v>
      </c>
      <c s="37">
        <v>25</v>
      </c>
      <c s="36">
        <v>0</v>
      </c>
      <c s="36">
        <f>ROUND(G198*H198,6)</f>
      </c>
      <c r="L198" s="38">
        <v>0</v>
      </c>
      <c s="32">
        <f>ROUND(ROUND(L198,2)*ROUND(G198,3),2)</f>
      </c>
      <c s="36" t="s">
        <v>399</v>
      </c>
      <c>
        <f>(M198*21)/100</f>
      </c>
      <c t="s">
        <v>27</v>
      </c>
    </row>
    <row r="199" spans="1:5" ht="12.75">
      <c r="A199" s="35" t="s">
        <v>55</v>
      </c>
      <c r="E199" s="39" t="s">
        <v>745</v>
      </c>
    </row>
    <row r="200" spans="1:5" ht="38.25">
      <c r="A200" s="35" t="s">
        <v>56</v>
      </c>
      <c r="E200" s="40" t="s">
        <v>746</v>
      </c>
    </row>
    <row r="201" spans="1:5" ht="63.75">
      <c r="A201" t="s">
        <v>58</v>
      </c>
      <c r="E201" s="39" t="s">
        <v>747</v>
      </c>
    </row>
    <row r="202" spans="1:16" ht="12.75">
      <c r="A202" t="s">
        <v>49</v>
      </c>
      <c s="34" t="s">
        <v>346</v>
      </c>
      <c s="34" t="s">
        <v>748</v>
      </c>
      <c s="35" t="s">
        <v>5</v>
      </c>
      <c s="6" t="s">
        <v>749</v>
      </c>
      <c s="36" t="s">
        <v>78</v>
      </c>
      <c s="37">
        <v>88</v>
      </c>
      <c s="36">
        <v>0</v>
      </c>
      <c s="36">
        <f>ROUND(G202*H202,6)</f>
      </c>
      <c r="L202" s="38">
        <v>0</v>
      </c>
      <c s="32">
        <f>ROUND(ROUND(L202,2)*ROUND(G202,3),2)</f>
      </c>
      <c s="36" t="s">
        <v>399</v>
      </c>
      <c>
        <f>(M202*21)/100</f>
      </c>
      <c t="s">
        <v>27</v>
      </c>
    </row>
    <row r="203" spans="1:5" ht="12.75">
      <c r="A203" s="35" t="s">
        <v>55</v>
      </c>
      <c r="E203" s="39" t="s">
        <v>5</v>
      </c>
    </row>
    <row r="204" spans="1:5" ht="38.25">
      <c r="A204" s="35" t="s">
        <v>56</v>
      </c>
      <c r="E204" s="40" t="s">
        <v>750</v>
      </c>
    </row>
    <row r="205" spans="1:5" ht="102">
      <c r="A205" t="s">
        <v>58</v>
      </c>
      <c r="E205" s="39" t="s">
        <v>751</v>
      </c>
    </row>
    <row r="206" spans="1:16" ht="12.75">
      <c r="A206" t="s">
        <v>49</v>
      </c>
      <c s="34" t="s">
        <v>350</v>
      </c>
      <c s="34" t="s">
        <v>752</v>
      </c>
      <c s="35" t="s">
        <v>5</v>
      </c>
      <c s="6" t="s">
        <v>753</v>
      </c>
      <c s="36" t="s">
        <v>68</v>
      </c>
      <c s="37">
        <v>62</v>
      </c>
      <c s="36">
        <v>0</v>
      </c>
      <c s="36">
        <f>ROUND(G206*H206,6)</f>
      </c>
      <c r="L206" s="38">
        <v>0</v>
      </c>
      <c s="32">
        <f>ROUND(ROUND(L206,2)*ROUND(G206,3),2)</f>
      </c>
      <c s="36" t="s">
        <v>399</v>
      </c>
      <c>
        <f>(M206*21)/100</f>
      </c>
      <c t="s">
        <v>27</v>
      </c>
    </row>
    <row r="207" spans="1:5" ht="12.75">
      <c r="A207" s="35" t="s">
        <v>55</v>
      </c>
      <c r="E207" s="39" t="s">
        <v>584</v>
      </c>
    </row>
    <row r="208" spans="1:5" ht="38.25">
      <c r="A208" s="35" t="s">
        <v>56</v>
      </c>
      <c r="E208" s="40" t="s">
        <v>754</v>
      </c>
    </row>
    <row r="209" spans="1:5" ht="63.75">
      <c r="A209" t="s">
        <v>58</v>
      </c>
      <c r="E209" s="39" t="s">
        <v>755</v>
      </c>
    </row>
    <row r="210" spans="1:16" ht="12.75">
      <c r="A210" t="s">
        <v>49</v>
      </c>
      <c s="34" t="s">
        <v>354</v>
      </c>
      <c s="34" t="s">
        <v>756</v>
      </c>
      <c s="35" t="s">
        <v>5</v>
      </c>
      <c s="6" t="s">
        <v>757</v>
      </c>
      <c s="36" t="s">
        <v>68</v>
      </c>
      <c s="37">
        <v>44.85</v>
      </c>
      <c s="36">
        <v>0</v>
      </c>
      <c s="36">
        <f>ROUND(G210*H210,6)</f>
      </c>
      <c r="L210" s="38">
        <v>0</v>
      </c>
      <c s="32">
        <f>ROUND(ROUND(L210,2)*ROUND(G210,3),2)</f>
      </c>
      <c s="36" t="s">
        <v>399</v>
      </c>
      <c>
        <f>(M210*21)/100</f>
      </c>
      <c t="s">
        <v>27</v>
      </c>
    </row>
    <row r="211" spans="1:5" ht="63.75">
      <c r="A211" s="35" t="s">
        <v>55</v>
      </c>
      <c r="E211" s="39" t="s">
        <v>758</v>
      </c>
    </row>
    <row r="212" spans="1:5" ht="38.25">
      <c r="A212" s="35" t="s">
        <v>56</v>
      </c>
      <c r="E212" s="40" t="s">
        <v>759</v>
      </c>
    </row>
    <row r="213" spans="1:5" ht="63.75">
      <c r="A213" t="s">
        <v>58</v>
      </c>
      <c r="E213" s="39" t="s">
        <v>755</v>
      </c>
    </row>
    <row r="214" spans="1:16" ht="12.75">
      <c r="A214" t="s">
        <v>49</v>
      </c>
      <c s="34" t="s">
        <v>359</v>
      </c>
      <c s="34" t="s">
        <v>760</v>
      </c>
      <c s="35" t="s">
        <v>5</v>
      </c>
      <c s="6" t="s">
        <v>761</v>
      </c>
      <c s="36" t="s">
        <v>68</v>
      </c>
      <c s="37">
        <v>46.45</v>
      </c>
      <c s="36">
        <v>0</v>
      </c>
      <c s="36">
        <f>ROUND(G214*H214,6)</f>
      </c>
      <c r="L214" s="38">
        <v>0</v>
      </c>
      <c s="32">
        <f>ROUND(ROUND(L214,2)*ROUND(G214,3),2)</f>
      </c>
      <c s="36" t="s">
        <v>399</v>
      </c>
      <c>
        <f>(M214*21)/100</f>
      </c>
      <c t="s">
        <v>27</v>
      </c>
    </row>
    <row r="215" spans="1:5" ht="51">
      <c r="A215" s="35" t="s">
        <v>55</v>
      </c>
      <c r="E215" s="39" t="s">
        <v>762</v>
      </c>
    </row>
    <row r="216" spans="1:5" ht="38.25">
      <c r="A216" s="35" t="s">
        <v>56</v>
      </c>
      <c r="E216" s="40" t="s">
        <v>763</v>
      </c>
    </row>
    <row r="217" spans="1:5" ht="63.75">
      <c r="A217" t="s">
        <v>58</v>
      </c>
      <c r="E217" s="39" t="s">
        <v>755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379</v>
      </c>
      <c s="41">
        <f>Rekapitulace!C14</f>
      </c>
      <c s="20" t="s">
        <v>0</v>
      </c>
      <c t="s">
        <v>23</v>
      </c>
      <c t="s">
        <v>27</v>
      </c>
    </row>
    <row r="4" spans="1:16" ht="32" customHeight="1">
      <c r="A4" s="24" t="s">
        <v>20</v>
      </c>
      <c s="25" t="s">
        <v>28</v>
      </c>
      <c s="27" t="s">
        <v>379</v>
      </c>
      <c r="E4" s="26" t="s">
        <v>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766</v>
      </c>
      <c r="E8" s="30" t="s">
        <v>765</v>
      </c>
      <c r="J8" s="29">
        <f>0+J9+J22+J47+J92+J125</f>
      </c>
      <c s="29">
        <f>0+K9+K22+K47+K92+K125</f>
      </c>
      <c s="29">
        <f>0+L9+L22+L47+L92+L125</f>
      </c>
      <c s="29">
        <f>0+M9+M22+M47+M92+M125</f>
      </c>
    </row>
    <row r="9" spans="1:13" ht="12.75">
      <c r="A9" t="s">
        <v>46</v>
      </c>
      <c r="C9" s="31" t="s">
        <v>149</v>
      </c>
      <c r="E9" s="33" t="s">
        <v>384</v>
      </c>
      <c r="J9" s="32">
        <f>0</f>
      </c>
      <c s="32">
        <f>0</f>
      </c>
      <c s="32">
        <f>0+L10+L14+L18</f>
      </c>
      <c s="32">
        <f>0+M10+M14+M18</f>
      </c>
    </row>
    <row r="10" spans="1:16" ht="12.75">
      <c r="A10" t="s">
        <v>49</v>
      </c>
      <c s="34" t="s">
        <v>50</v>
      </c>
      <c s="34" t="s">
        <v>466</v>
      </c>
      <c s="35" t="s">
        <v>5</v>
      </c>
      <c s="6" t="s">
        <v>467</v>
      </c>
      <c s="36" t="s">
        <v>468</v>
      </c>
      <c s="37">
        <v>1</v>
      </c>
      <c s="36">
        <v>0</v>
      </c>
      <c s="36">
        <f>ROUND(G10*H10,6)</f>
      </c>
      <c r="L10" s="38">
        <v>0</v>
      </c>
      <c s="32">
        <f>ROUND(ROUND(L10,2)*ROUND(G10,3),2)</f>
      </c>
      <c s="36" t="s">
        <v>54</v>
      </c>
      <c>
        <f>(M10*21)/100</f>
      </c>
      <c t="s">
        <v>27</v>
      </c>
    </row>
    <row r="11" spans="1:5" ht="12.75">
      <c r="A11" s="35" t="s">
        <v>55</v>
      </c>
      <c r="E11" s="39" t="s">
        <v>469</v>
      </c>
    </row>
    <row r="12" spans="1:5" ht="38.25">
      <c r="A12" s="35" t="s">
        <v>56</v>
      </c>
      <c r="E12" s="40" t="s">
        <v>470</v>
      </c>
    </row>
    <row r="13" spans="1:5" ht="12.75">
      <c r="A13" t="s">
        <v>58</v>
      </c>
      <c r="E13" s="39" t="s">
        <v>471</v>
      </c>
    </row>
    <row r="14" spans="1:16" ht="12.75">
      <c r="A14" t="s">
        <v>49</v>
      </c>
      <c s="34" t="s">
        <v>27</v>
      </c>
      <c s="34" t="s">
        <v>472</v>
      </c>
      <c s="35" t="s">
        <v>5</v>
      </c>
      <c s="6" t="s">
        <v>473</v>
      </c>
      <c s="36" t="s">
        <v>474</v>
      </c>
      <c s="37">
        <v>0.507</v>
      </c>
      <c s="36">
        <v>0</v>
      </c>
      <c s="36">
        <f>ROUND(G14*H14,6)</f>
      </c>
      <c r="L14" s="38">
        <v>0</v>
      </c>
      <c s="32">
        <f>ROUND(ROUND(L14,2)*ROUND(G14,3),2)</f>
      </c>
      <c s="36" t="s">
        <v>54</v>
      </c>
      <c>
        <f>(M14*21)/100</f>
      </c>
      <c t="s">
        <v>27</v>
      </c>
    </row>
    <row r="15" spans="1:5" ht="12.75">
      <c r="A15" s="35" t="s">
        <v>55</v>
      </c>
      <c r="E15" s="39" t="s">
        <v>767</v>
      </c>
    </row>
    <row r="16" spans="1:5" ht="38.25">
      <c r="A16" s="35" t="s">
        <v>56</v>
      </c>
      <c r="E16" s="40" t="s">
        <v>768</v>
      </c>
    </row>
    <row r="17" spans="1:5" ht="12.75">
      <c r="A17" t="s">
        <v>58</v>
      </c>
      <c r="E17" s="39" t="s">
        <v>471</v>
      </c>
    </row>
    <row r="18" spans="1:16" ht="12.75">
      <c r="A18" t="s">
        <v>49</v>
      </c>
      <c s="34" t="s">
        <v>26</v>
      </c>
      <c s="34" t="s">
        <v>385</v>
      </c>
      <c s="35" t="s">
        <v>5</v>
      </c>
      <c s="6" t="s">
        <v>386</v>
      </c>
      <c s="36" t="s">
        <v>134</v>
      </c>
      <c s="37">
        <v>20</v>
      </c>
      <c s="36">
        <v>0</v>
      </c>
      <c s="36">
        <f>ROUND(G18*H18,6)</f>
      </c>
      <c r="L18" s="38">
        <v>0</v>
      </c>
      <c s="32">
        <f>ROUND(ROUND(L18,2)*ROUND(G18,3),2)</f>
      </c>
      <c s="36" t="s">
        <v>54</v>
      </c>
      <c>
        <f>(M18*21)/100</f>
      </c>
      <c t="s">
        <v>27</v>
      </c>
    </row>
    <row r="19" spans="1:5" ht="12.75">
      <c r="A19" s="35" t="s">
        <v>55</v>
      </c>
      <c r="E19" s="39" t="s">
        <v>5</v>
      </c>
    </row>
    <row r="20" spans="1:5" ht="38.25">
      <c r="A20" s="35" t="s">
        <v>56</v>
      </c>
      <c r="E20" s="40" t="s">
        <v>769</v>
      </c>
    </row>
    <row r="21" spans="1:5" ht="12.75">
      <c r="A21" t="s">
        <v>58</v>
      </c>
      <c r="E21" s="39" t="s">
        <v>388</v>
      </c>
    </row>
    <row r="22" spans="1:13" ht="12.75">
      <c r="A22" t="s">
        <v>46</v>
      </c>
      <c r="C22" s="31" t="s">
        <v>47</v>
      </c>
      <c r="E22" s="33" t="s">
        <v>389</v>
      </c>
      <c r="J22" s="32">
        <f>0</f>
      </c>
      <c s="32">
        <f>0</f>
      </c>
      <c s="32">
        <f>0+L23+L27+L31+L35+L39+L43</f>
      </c>
      <c s="32">
        <f>0+M23+M27+M31+M35+M39+M43</f>
      </c>
    </row>
    <row r="23" spans="1:16" ht="38.25">
      <c r="A23" t="s">
        <v>49</v>
      </c>
      <c s="34" t="s">
        <v>65</v>
      </c>
      <c s="34" t="s">
        <v>393</v>
      </c>
      <c s="35" t="s">
        <v>5</v>
      </c>
      <c s="6" t="s">
        <v>394</v>
      </c>
      <c s="36" t="s">
        <v>53</v>
      </c>
      <c s="37">
        <v>1.45</v>
      </c>
      <c s="36">
        <v>0</v>
      </c>
      <c s="36">
        <f>ROUND(G23*H23,6)</f>
      </c>
      <c r="L23" s="38">
        <v>0</v>
      </c>
      <c s="32">
        <f>ROUND(ROUND(L23,2)*ROUND(G23,3),2)</f>
      </c>
      <c s="36" t="s">
        <v>54</v>
      </c>
      <c>
        <f>(M23*21)/100</f>
      </c>
      <c t="s">
        <v>27</v>
      </c>
    </row>
    <row r="24" spans="1:5" ht="12.75">
      <c r="A24" s="35" t="s">
        <v>55</v>
      </c>
      <c r="E24" s="39" t="s">
        <v>770</v>
      </c>
    </row>
    <row r="25" spans="1:5" ht="38.25">
      <c r="A25" s="35" t="s">
        <v>56</v>
      </c>
      <c r="E25" s="40" t="s">
        <v>771</v>
      </c>
    </row>
    <row r="26" spans="1:5" ht="409.5">
      <c r="A26" t="s">
        <v>58</v>
      </c>
      <c r="E26" s="39" t="s">
        <v>479</v>
      </c>
    </row>
    <row r="27" spans="1:16" ht="38.25">
      <c r="A27" t="s">
        <v>49</v>
      </c>
      <c s="34" t="s">
        <v>71</v>
      </c>
      <c s="34" t="s">
        <v>480</v>
      </c>
      <c s="35" t="s">
        <v>5</v>
      </c>
      <c s="6" t="s">
        <v>481</v>
      </c>
      <c s="36" t="s">
        <v>53</v>
      </c>
      <c s="37">
        <v>315</v>
      </c>
      <c s="36">
        <v>0</v>
      </c>
      <c s="36">
        <f>ROUND(G27*H27,6)</f>
      </c>
      <c r="L27" s="38">
        <v>0</v>
      </c>
      <c s="32">
        <f>ROUND(ROUND(L27,2)*ROUND(G27,3),2)</f>
      </c>
      <c s="36" t="s">
        <v>54</v>
      </c>
      <c>
        <f>(M27*21)/100</f>
      </c>
      <c t="s">
        <v>27</v>
      </c>
    </row>
    <row r="28" spans="1:5" ht="38.25">
      <c r="A28" s="35" t="s">
        <v>55</v>
      </c>
      <c r="E28" s="39" t="s">
        <v>772</v>
      </c>
    </row>
    <row r="29" spans="1:5" ht="38.25">
      <c r="A29" s="35" t="s">
        <v>56</v>
      </c>
      <c r="E29" s="40" t="s">
        <v>773</v>
      </c>
    </row>
    <row r="30" spans="1:5" ht="242.25">
      <c r="A30" t="s">
        <v>58</v>
      </c>
      <c r="E30" s="39" t="s">
        <v>59</v>
      </c>
    </row>
    <row r="31" spans="1:16" ht="38.25">
      <c r="A31" t="s">
        <v>49</v>
      </c>
      <c s="34" t="s">
        <v>75</v>
      </c>
      <c s="34" t="s">
        <v>774</v>
      </c>
      <c s="35" t="s">
        <v>5</v>
      </c>
      <c s="6" t="s">
        <v>775</v>
      </c>
      <c s="36" t="s">
        <v>53</v>
      </c>
      <c s="37">
        <v>45.63</v>
      </c>
      <c s="36">
        <v>0</v>
      </c>
      <c s="36">
        <f>ROUND(G31*H31,6)</f>
      </c>
      <c r="L31" s="38">
        <v>0</v>
      </c>
      <c s="32">
        <f>ROUND(ROUND(L31,2)*ROUND(G31,3),2)</f>
      </c>
      <c s="36" t="s">
        <v>54</v>
      </c>
      <c>
        <f>(M31*21)/100</f>
      </c>
      <c t="s">
        <v>27</v>
      </c>
    </row>
    <row r="32" spans="1:5" ht="25.5">
      <c r="A32" s="35" t="s">
        <v>55</v>
      </c>
      <c r="E32" s="39" t="s">
        <v>776</v>
      </c>
    </row>
    <row r="33" spans="1:5" ht="38.25">
      <c r="A33" s="35" t="s">
        <v>56</v>
      </c>
      <c r="E33" s="40" t="s">
        <v>777</v>
      </c>
    </row>
    <row r="34" spans="1:5" ht="242.25">
      <c r="A34" t="s">
        <v>58</v>
      </c>
      <c r="E34" s="39" t="s">
        <v>59</v>
      </c>
    </row>
    <row r="35" spans="1:16" ht="38.25">
      <c r="A35" t="s">
        <v>49</v>
      </c>
      <c s="34" t="s">
        <v>80</v>
      </c>
      <c s="34" t="s">
        <v>220</v>
      </c>
      <c s="35" t="s">
        <v>5</v>
      </c>
      <c s="6" t="s">
        <v>221</v>
      </c>
      <c s="36" t="s">
        <v>53</v>
      </c>
      <c s="37">
        <v>0.099</v>
      </c>
      <c s="36">
        <v>0</v>
      </c>
      <c s="36">
        <f>ROUND(G35*H35,6)</f>
      </c>
      <c r="L35" s="38">
        <v>0</v>
      </c>
      <c s="32">
        <f>ROUND(ROUND(L35,2)*ROUND(G35,3),2)</f>
      </c>
      <c s="36" t="s">
        <v>54</v>
      </c>
      <c>
        <f>(M35*21)/100</f>
      </c>
      <c t="s">
        <v>27</v>
      </c>
    </row>
    <row r="36" spans="1:5" ht="12.75">
      <c r="A36" s="35" t="s">
        <v>55</v>
      </c>
      <c r="E36" s="39" t="s">
        <v>5</v>
      </c>
    </row>
    <row r="37" spans="1:5" ht="38.25">
      <c r="A37" s="35" t="s">
        <v>56</v>
      </c>
      <c r="E37" s="40" t="s">
        <v>778</v>
      </c>
    </row>
    <row r="38" spans="1:5" ht="242.25">
      <c r="A38" t="s">
        <v>58</v>
      </c>
      <c r="E38" s="39" t="s">
        <v>59</v>
      </c>
    </row>
    <row r="39" spans="1:16" ht="38.25">
      <c r="A39" t="s">
        <v>49</v>
      </c>
      <c s="34" t="s">
        <v>85</v>
      </c>
      <c s="34" t="s">
        <v>484</v>
      </c>
      <c s="35" t="s">
        <v>5</v>
      </c>
      <c s="6" t="s">
        <v>485</v>
      </c>
      <c s="36" t="s">
        <v>53</v>
      </c>
      <c s="37">
        <v>0.212</v>
      </c>
      <c s="36">
        <v>0</v>
      </c>
      <c s="36">
        <f>ROUND(G39*H39,6)</f>
      </c>
      <c r="L39" s="38">
        <v>0</v>
      </c>
      <c s="32">
        <f>ROUND(ROUND(L39,2)*ROUND(G39,3),2)</f>
      </c>
      <c s="36" t="s">
        <v>54</v>
      </c>
      <c>
        <f>(M39*21)/100</f>
      </c>
      <c t="s">
        <v>27</v>
      </c>
    </row>
    <row r="40" spans="1:5" ht="12.75">
      <c r="A40" s="35" t="s">
        <v>55</v>
      </c>
      <c r="E40" s="39" t="s">
        <v>5</v>
      </c>
    </row>
    <row r="41" spans="1:5" ht="38.25">
      <c r="A41" s="35" t="s">
        <v>56</v>
      </c>
      <c r="E41" s="40" t="s">
        <v>779</v>
      </c>
    </row>
    <row r="42" spans="1:5" ht="242.25">
      <c r="A42" t="s">
        <v>58</v>
      </c>
      <c r="E42" s="39" t="s">
        <v>59</v>
      </c>
    </row>
    <row r="43" spans="1:16" ht="38.25">
      <c r="A43" t="s">
        <v>49</v>
      </c>
      <c s="34" t="s">
        <v>95</v>
      </c>
      <c s="34" t="s">
        <v>780</v>
      </c>
      <c s="35" t="s">
        <v>5</v>
      </c>
      <c s="6" t="s">
        <v>781</v>
      </c>
      <c s="36" t="s">
        <v>53</v>
      </c>
      <c s="37">
        <v>0.99</v>
      </c>
      <c s="36">
        <v>0</v>
      </c>
      <c s="36">
        <f>ROUND(G43*H43,6)</f>
      </c>
      <c r="L43" s="38">
        <v>0</v>
      </c>
      <c s="32">
        <f>ROUND(ROUND(L43,2)*ROUND(G43,3),2)</f>
      </c>
      <c s="36" t="s">
        <v>54</v>
      </c>
      <c>
        <f>(M43*21)/100</f>
      </c>
      <c t="s">
        <v>27</v>
      </c>
    </row>
    <row r="44" spans="1:5" ht="12.75">
      <c r="A44" s="35" t="s">
        <v>55</v>
      </c>
      <c r="E44" s="39" t="s">
        <v>782</v>
      </c>
    </row>
    <row r="45" spans="1:5" ht="38.25">
      <c r="A45" s="35" t="s">
        <v>56</v>
      </c>
      <c r="E45" s="40" t="s">
        <v>783</v>
      </c>
    </row>
    <row r="46" spans="1:5" ht="242.25">
      <c r="A46" t="s">
        <v>58</v>
      </c>
      <c r="E46" s="39" t="s">
        <v>59</v>
      </c>
    </row>
    <row r="47" spans="1:13" ht="12.75">
      <c r="A47" t="s">
        <v>46</v>
      </c>
      <c r="C47" s="31" t="s">
        <v>71</v>
      </c>
      <c r="E47" s="33" t="s">
        <v>431</v>
      </c>
      <c r="J47" s="32">
        <f>0</f>
      </c>
      <c s="32">
        <f>0</f>
      </c>
      <c s="32">
        <f>0+L48+L52+L56+L60+L64+L68+L72+L76+L80+L84+L88</f>
      </c>
      <c s="32">
        <f>0+M48+M52+M56+M60+M64+M68+M72+M76+M80+M84+M88</f>
      </c>
    </row>
    <row r="48" spans="1:16" ht="12.75">
      <c r="A48" t="s">
        <v>49</v>
      </c>
      <c s="34" t="s">
        <v>99</v>
      </c>
      <c s="34" t="s">
        <v>493</v>
      </c>
      <c s="35" t="s">
        <v>5</v>
      </c>
      <c s="6" t="s">
        <v>494</v>
      </c>
      <c s="36" t="s">
        <v>68</v>
      </c>
      <c s="37">
        <v>194</v>
      </c>
      <c s="36">
        <v>0</v>
      </c>
      <c s="36">
        <f>ROUND(G48*H48,6)</f>
      </c>
      <c r="L48" s="38">
        <v>0</v>
      </c>
      <c s="32">
        <f>ROUND(ROUND(L48,2)*ROUND(G48,3),2)</f>
      </c>
      <c s="36" t="s">
        <v>399</v>
      </c>
      <c>
        <f>(M48*21)/100</f>
      </c>
      <c t="s">
        <v>27</v>
      </c>
    </row>
    <row r="49" spans="1:5" ht="38.25">
      <c r="A49" s="35" t="s">
        <v>55</v>
      </c>
      <c r="E49" s="39" t="s">
        <v>784</v>
      </c>
    </row>
    <row r="50" spans="1:5" ht="38.25">
      <c r="A50" s="35" t="s">
        <v>56</v>
      </c>
      <c r="E50" s="40" t="s">
        <v>785</v>
      </c>
    </row>
    <row r="51" spans="1:5" ht="38.25">
      <c r="A51" t="s">
        <v>58</v>
      </c>
      <c r="E51" s="39" t="s">
        <v>496</v>
      </c>
    </row>
    <row r="52" spans="1:16" ht="12.75">
      <c r="A52" t="s">
        <v>49</v>
      </c>
      <c s="34" t="s">
        <v>103</v>
      </c>
      <c s="34" t="s">
        <v>786</v>
      </c>
      <c s="35" t="s">
        <v>5</v>
      </c>
      <c s="6" t="s">
        <v>787</v>
      </c>
      <c s="36" t="s">
        <v>68</v>
      </c>
      <c s="37">
        <v>276</v>
      </c>
      <c s="36">
        <v>0</v>
      </c>
      <c s="36">
        <f>ROUND(G52*H52,6)</f>
      </c>
      <c r="L52" s="38">
        <v>0</v>
      </c>
      <c s="32">
        <f>ROUND(ROUND(L52,2)*ROUND(G52,3),2)</f>
      </c>
      <c s="36" t="s">
        <v>399</v>
      </c>
      <c>
        <f>(M52*21)/100</f>
      </c>
      <c t="s">
        <v>27</v>
      </c>
    </row>
    <row r="53" spans="1:5" ht="12.75">
      <c r="A53" s="35" t="s">
        <v>55</v>
      </c>
      <c r="E53" s="39" t="s">
        <v>788</v>
      </c>
    </row>
    <row r="54" spans="1:5" ht="38.25">
      <c r="A54" s="35" t="s">
        <v>56</v>
      </c>
      <c r="E54" s="40" t="s">
        <v>789</v>
      </c>
    </row>
    <row r="55" spans="1:5" ht="38.25">
      <c r="A55" t="s">
        <v>58</v>
      </c>
      <c r="E55" s="39" t="s">
        <v>496</v>
      </c>
    </row>
    <row r="56" spans="1:16" ht="12.75">
      <c r="A56" t="s">
        <v>49</v>
      </c>
      <c s="34" t="s">
        <v>108</v>
      </c>
      <c s="34" t="s">
        <v>497</v>
      </c>
      <c s="35" t="s">
        <v>5</v>
      </c>
      <c s="6" t="s">
        <v>498</v>
      </c>
      <c s="36" t="s">
        <v>68</v>
      </c>
      <c s="37">
        <v>68</v>
      </c>
      <c s="36">
        <v>0</v>
      </c>
      <c s="36">
        <f>ROUND(G56*H56,6)</f>
      </c>
      <c r="L56" s="38">
        <v>0</v>
      </c>
      <c s="32">
        <f>ROUND(ROUND(L56,2)*ROUND(G56,3),2)</f>
      </c>
      <c s="36" t="s">
        <v>399</v>
      </c>
      <c>
        <f>(M56*21)/100</f>
      </c>
      <c t="s">
        <v>27</v>
      </c>
    </row>
    <row r="57" spans="1:5" ht="12.75">
      <c r="A57" s="35" t="s">
        <v>55</v>
      </c>
      <c r="E57" s="39" t="s">
        <v>790</v>
      </c>
    </row>
    <row r="58" spans="1:5" ht="38.25">
      <c r="A58" s="35" t="s">
        <v>56</v>
      </c>
      <c r="E58" s="40" t="s">
        <v>791</v>
      </c>
    </row>
    <row r="59" spans="1:5" ht="38.25">
      <c r="A59" t="s">
        <v>58</v>
      </c>
      <c r="E59" s="39" t="s">
        <v>496</v>
      </c>
    </row>
    <row r="60" spans="1:16" ht="12.75">
      <c r="A60" t="s">
        <v>49</v>
      </c>
      <c s="34" t="s">
        <v>113</v>
      </c>
      <c s="34" t="s">
        <v>792</v>
      </c>
      <c s="35" t="s">
        <v>5</v>
      </c>
      <c s="6" t="s">
        <v>793</v>
      </c>
      <c s="36" t="s">
        <v>78</v>
      </c>
      <c s="37">
        <v>20</v>
      </c>
      <c s="36">
        <v>0</v>
      </c>
      <c s="36">
        <f>ROUND(G60*H60,6)</f>
      </c>
      <c r="L60" s="38">
        <v>0</v>
      </c>
      <c s="32">
        <f>ROUND(ROUND(L60,2)*ROUND(G60,3),2)</f>
      </c>
      <c s="36" t="s">
        <v>399</v>
      </c>
      <c>
        <f>(M60*21)/100</f>
      </c>
      <c t="s">
        <v>27</v>
      </c>
    </row>
    <row r="61" spans="1:5" ht="38.25">
      <c r="A61" s="35" t="s">
        <v>55</v>
      </c>
      <c r="E61" s="39" t="s">
        <v>794</v>
      </c>
    </row>
    <row r="62" spans="1:5" ht="38.25">
      <c r="A62" s="35" t="s">
        <v>56</v>
      </c>
      <c r="E62" s="40" t="s">
        <v>795</v>
      </c>
    </row>
    <row r="63" spans="1:5" ht="204">
      <c r="A63" t="s">
        <v>58</v>
      </c>
      <c r="E63" s="39" t="s">
        <v>796</v>
      </c>
    </row>
    <row r="64" spans="1:16" ht="12.75">
      <c r="A64" t="s">
        <v>49</v>
      </c>
      <c s="34" t="s">
        <v>116</v>
      </c>
      <c s="34" t="s">
        <v>797</v>
      </c>
      <c s="35" t="s">
        <v>5</v>
      </c>
      <c s="6" t="s">
        <v>798</v>
      </c>
      <c s="36" t="s">
        <v>78</v>
      </c>
      <c s="37">
        <v>41</v>
      </c>
      <c s="36">
        <v>0</v>
      </c>
      <c s="36">
        <f>ROUND(G64*H64,6)</f>
      </c>
      <c r="L64" s="38">
        <v>0</v>
      </c>
      <c s="32">
        <f>ROUND(ROUND(L64,2)*ROUND(G64,3),2)</f>
      </c>
      <c s="36" t="s">
        <v>399</v>
      </c>
      <c>
        <f>(M64*21)/100</f>
      </c>
      <c t="s">
        <v>27</v>
      </c>
    </row>
    <row r="65" spans="1:5" ht="12.75">
      <c r="A65" s="35" t="s">
        <v>55</v>
      </c>
      <c r="E65" s="39" t="s">
        <v>799</v>
      </c>
    </row>
    <row r="66" spans="1:5" ht="38.25">
      <c r="A66" s="35" t="s">
        <v>56</v>
      </c>
      <c r="E66" s="40" t="s">
        <v>800</v>
      </c>
    </row>
    <row r="67" spans="1:5" ht="204">
      <c r="A67" t="s">
        <v>58</v>
      </c>
      <c r="E67" s="39" t="s">
        <v>505</v>
      </c>
    </row>
    <row r="68" spans="1:16" ht="25.5">
      <c r="A68" t="s">
        <v>49</v>
      </c>
      <c s="34" t="s">
        <v>120</v>
      </c>
      <c s="34" t="s">
        <v>801</v>
      </c>
      <c s="35" t="s">
        <v>5</v>
      </c>
      <c s="6" t="s">
        <v>802</v>
      </c>
      <c s="36" t="s">
        <v>78</v>
      </c>
      <c s="37">
        <v>310</v>
      </c>
      <c s="36">
        <v>0</v>
      </c>
      <c s="36">
        <f>ROUND(G68*H68,6)</f>
      </c>
      <c r="L68" s="38">
        <v>0</v>
      </c>
      <c s="32">
        <f>ROUND(ROUND(L68,2)*ROUND(G68,3),2)</f>
      </c>
      <c s="36" t="s">
        <v>399</v>
      </c>
      <c>
        <f>(M68*21)/100</f>
      </c>
      <c t="s">
        <v>27</v>
      </c>
    </row>
    <row r="69" spans="1:5" ht="63.75">
      <c r="A69" s="35" t="s">
        <v>55</v>
      </c>
      <c r="E69" s="39" t="s">
        <v>803</v>
      </c>
    </row>
    <row r="70" spans="1:5" ht="38.25">
      <c r="A70" s="35" t="s">
        <v>56</v>
      </c>
      <c r="E70" s="40" t="s">
        <v>804</v>
      </c>
    </row>
    <row r="71" spans="1:5" ht="204">
      <c r="A71" t="s">
        <v>58</v>
      </c>
      <c r="E71" s="39" t="s">
        <v>505</v>
      </c>
    </row>
    <row r="72" spans="1:16" ht="25.5">
      <c r="A72" t="s">
        <v>49</v>
      </c>
      <c s="34" t="s">
        <v>123</v>
      </c>
      <c s="34" t="s">
        <v>506</v>
      </c>
      <c s="35" t="s">
        <v>5</v>
      </c>
      <c s="6" t="s">
        <v>507</v>
      </c>
      <c s="36" t="s">
        <v>78</v>
      </c>
      <c s="37">
        <v>96</v>
      </c>
      <c s="36">
        <v>0</v>
      </c>
      <c s="36">
        <f>ROUND(G72*H72,6)</f>
      </c>
      <c r="L72" s="38">
        <v>0</v>
      </c>
      <c s="32">
        <f>ROUND(ROUND(L72,2)*ROUND(G72,3),2)</f>
      </c>
      <c s="36" t="s">
        <v>399</v>
      </c>
      <c>
        <f>(M72*21)/100</f>
      </c>
      <c t="s">
        <v>27</v>
      </c>
    </row>
    <row r="73" spans="1:5" ht="12.75">
      <c r="A73" s="35" t="s">
        <v>55</v>
      </c>
      <c r="E73" s="39" t="s">
        <v>805</v>
      </c>
    </row>
    <row r="74" spans="1:5" ht="38.25">
      <c r="A74" s="35" t="s">
        <v>56</v>
      </c>
      <c r="E74" s="40" t="s">
        <v>806</v>
      </c>
    </row>
    <row r="75" spans="1:5" ht="63.75">
      <c r="A75" t="s">
        <v>58</v>
      </c>
      <c r="E75" s="39" t="s">
        <v>510</v>
      </c>
    </row>
    <row r="76" spans="1:16" ht="25.5">
      <c r="A76" t="s">
        <v>49</v>
      </c>
      <c s="34" t="s">
        <v>128</v>
      </c>
      <c s="34" t="s">
        <v>807</v>
      </c>
      <c s="35" t="s">
        <v>5</v>
      </c>
      <c s="6" t="s">
        <v>808</v>
      </c>
      <c s="36" t="s">
        <v>78</v>
      </c>
      <c s="37">
        <v>40</v>
      </c>
      <c s="36">
        <v>0</v>
      </c>
      <c s="36">
        <f>ROUND(G76*H76,6)</f>
      </c>
      <c r="L76" s="38">
        <v>0</v>
      </c>
      <c s="32">
        <f>ROUND(ROUND(L76,2)*ROUND(G76,3),2)</f>
      </c>
      <c s="36" t="s">
        <v>399</v>
      </c>
      <c>
        <f>(M76*21)/100</f>
      </c>
      <c t="s">
        <v>27</v>
      </c>
    </row>
    <row r="77" spans="1:5" ht="12.75">
      <c r="A77" s="35" t="s">
        <v>55</v>
      </c>
      <c r="E77" s="39" t="s">
        <v>5</v>
      </c>
    </row>
    <row r="78" spans="1:5" ht="38.25">
      <c r="A78" s="35" t="s">
        <v>56</v>
      </c>
      <c r="E78" s="40" t="s">
        <v>809</v>
      </c>
    </row>
    <row r="79" spans="1:5" ht="63.75">
      <c r="A79" t="s">
        <v>58</v>
      </c>
      <c r="E79" s="39" t="s">
        <v>510</v>
      </c>
    </row>
    <row r="80" spans="1:16" ht="25.5">
      <c r="A80" t="s">
        <v>49</v>
      </c>
      <c s="34" t="s">
        <v>131</v>
      </c>
      <c s="34" t="s">
        <v>810</v>
      </c>
      <c s="35" t="s">
        <v>5</v>
      </c>
      <c s="6" t="s">
        <v>811</v>
      </c>
      <c s="36" t="s">
        <v>126</v>
      </c>
      <c s="37">
        <v>2</v>
      </c>
      <c s="36">
        <v>0</v>
      </c>
      <c s="36">
        <f>ROUND(G80*H80,6)</f>
      </c>
      <c r="L80" s="38">
        <v>0</v>
      </c>
      <c s="32">
        <f>ROUND(ROUND(L80,2)*ROUND(G80,3),2)</f>
      </c>
      <c s="36" t="s">
        <v>399</v>
      </c>
      <c>
        <f>(M80*21)/100</f>
      </c>
      <c t="s">
        <v>27</v>
      </c>
    </row>
    <row r="81" spans="1:5" ht="12.75">
      <c r="A81" s="35" t="s">
        <v>55</v>
      </c>
      <c r="E81" s="39" t="s">
        <v>812</v>
      </c>
    </row>
    <row r="82" spans="1:5" ht="38.25">
      <c r="A82" s="35" t="s">
        <v>56</v>
      </c>
      <c r="E82" s="40" t="s">
        <v>527</v>
      </c>
    </row>
    <row r="83" spans="1:5" ht="114.75">
      <c r="A83" t="s">
        <v>58</v>
      </c>
      <c r="E83" s="39" t="s">
        <v>813</v>
      </c>
    </row>
    <row r="84" spans="1:16" ht="12.75">
      <c r="A84" t="s">
        <v>49</v>
      </c>
      <c s="34" t="s">
        <v>136</v>
      </c>
      <c s="34" t="s">
        <v>516</v>
      </c>
      <c s="35" t="s">
        <v>5</v>
      </c>
      <c s="6" t="s">
        <v>517</v>
      </c>
      <c s="36" t="s">
        <v>126</v>
      </c>
      <c s="37">
        <v>36</v>
      </c>
      <c s="36">
        <v>0</v>
      </c>
      <c s="36">
        <f>ROUND(G84*H84,6)</f>
      </c>
      <c r="L84" s="38">
        <v>0</v>
      </c>
      <c s="32">
        <f>ROUND(ROUND(L84,2)*ROUND(G84,3),2)</f>
      </c>
      <c s="36" t="s">
        <v>399</v>
      </c>
      <c>
        <f>(M84*21)/100</f>
      </c>
      <c t="s">
        <v>27</v>
      </c>
    </row>
    <row r="85" spans="1:5" ht="12.75">
      <c r="A85" s="35" t="s">
        <v>55</v>
      </c>
      <c r="E85" s="39" t="s">
        <v>814</v>
      </c>
    </row>
    <row r="86" spans="1:5" ht="38.25">
      <c r="A86" s="35" t="s">
        <v>56</v>
      </c>
      <c r="E86" s="40" t="s">
        <v>815</v>
      </c>
    </row>
    <row r="87" spans="1:5" ht="191.25">
      <c r="A87" t="s">
        <v>58</v>
      </c>
      <c r="E87" s="39" t="s">
        <v>519</v>
      </c>
    </row>
    <row r="88" spans="1:16" ht="12.75">
      <c r="A88" t="s">
        <v>49</v>
      </c>
      <c s="34" t="s">
        <v>140</v>
      </c>
      <c s="34" t="s">
        <v>816</v>
      </c>
      <c s="35" t="s">
        <v>5</v>
      </c>
      <c s="6" t="s">
        <v>817</v>
      </c>
      <c s="36" t="s">
        <v>68</v>
      </c>
      <c s="37">
        <v>30</v>
      </c>
      <c s="36">
        <v>0</v>
      </c>
      <c s="36">
        <f>ROUND(G88*H88,6)</f>
      </c>
      <c r="L88" s="38">
        <v>0</v>
      </c>
      <c s="32">
        <f>ROUND(ROUND(L88,2)*ROUND(G88,3),2)</f>
      </c>
      <c s="36" t="s">
        <v>54</v>
      </c>
      <c>
        <f>(M88*21)/100</f>
      </c>
      <c t="s">
        <v>27</v>
      </c>
    </row>
    <row r="89" spans="1:5" ht="51">
      <c r="A89" s="35" t="s">
        <v>55</v>
      </c>
      <c r="E89" s="39" t="s">
        <v>818</v>
      </c>
    </row>
    <row r="90" spans="1:5" ht="38.25">
      <c r="A90" s="35" t="s">
        <v>56</v>
      </c>
      <c r="E90" s="40" t="s">
        <v>819</v>
      </c>
    </row>
    <row r="91" spans="1:5" ht="153">
      <c r="A91" t="s">
        <v>58</v>
      </c>
      <c r="E91" s="39" t="s">
        <v>820</v>
      </c>
    </row>
    <row r="92" spans="1:13" ht="12.75">
      <c r="A92" t="s">
        <v>46</v>
      </c>
      <c r="C92" s="31" t="s">
        <v>80</v>
      </c>
      <c r="E92" s="33" t="s">
        <v>524</v>
      </c>
      <c r="J92" s="32">
        <f>0</f>
      </c>
      <c s="32">
        <f>0</f>
      </c>
      <c s="32">
        <f>0+L93+L97+L101+L105+L109+L113+L117+L121</f>
      </c>
      <c s="32">
        <f>0+M93+M97+M101+M105+M109+M113+M117+M121</f>
      </c>
    </row>
    <row r="93" spans="1:16" ht="25.5">
      <c r="A93" t="s">
        <v>49</v>
      </c>
      <c s="34" t="s">
        <v>232</v>
      </c>
      <c s="34" t="s">
        <v>525</v>
      </c>
      <c s="35" t="s">
        <v>5</v>
      </c>
      <c s="6" t="s">
        <v>526</v>
      </c>
      <c s="36" t="s">
        <v>126</v>
      </c>
      <c s="37">
        <v>1</v>
      </c>
      <c s="36">
        <v>0</v>
      </c>
      <c s="36">
        <f>ROUND(G93*H93,6)</f>
      </c>
      <c r="L93" s="38">
        <v>0</v>
      </c>
      <c s="32">
        <f>ROUND(ROUND(L93,2)*ROUND(G93,3),2)</f>
      </c>
      <c s="36" t="s">
        <v>399</v>
      </c>
      <c>
        <f>(M93*21)/100</f>
      </c>
      <c t="s">
        <v>27</v>
      </c>
    </row>
    <row r="94" spans="1:5" ht="12.75">
      <c r="A94" s="35" t="s">
        <v>55</v>
      </c>
      <c r="E94" s="39" t="s">
        <v>5</v>
      </c>
    </row>
    <row r="95" spans="1:5" ht="38.25">
      <c r="A95" s="35" t="s">
        <v>56</v>
      </c>
      <c r="E95" s="40" t="s">
        <v>577</v>
      </c>
    </row>
    <row r="96" spans="1:5" ht="76.5">
      <c r="A96" t="s">
        <v>58</v>
      </c>
      <c r="E96" s="39" t="s">
        <v>528</v>
      </c>
    </row>
    <row r="97" spans="1:16" ht="25.5">
      <c r="A97" t="s">
        <v>49</v>
      </c>
      <c s="34" t="s">
        <v>237</v>
      </c>
      <c s="34" t="s">
        <v>529</v>
      </c>
      <c s="35" t="s">
        <v>5</v>
      </c>
      <c s="6" t="s">
        <v>530</v>
      </c>
      <c s="36" t="s">
        <v>126</v>
      </c>
      <c s="37">
        <v>1</v>
      </c>
      <c s="36">
        <v>0</v>
      </c>
      <c s="36">
        <f>ROUND(G97*H97,6)</f>
      </c>
      <c r="L97" s="38">
        <v>0</v>
      </c>
      <c s="32">
        <f>ROUND(ROUND(L97,2)*ROUND(G97,3),2)</f>
      </c>
      <c s="36" t="s">
        <v>399</v>
      </c>
      <c>
        <f>(M97*21)/100</f>
      </c>
      <c t="s">
        <v>27</v>
      </c>
    </row>
    <row r="98" spans="1:5" ht="12.75">
      <c r="A98" s="35" t="s">
        <v>55</v>
      </c>
      <c r="E98" s="39" t="s">
        <v>5</v>
      </c>
    </row>
    <row r="99" spans="1:5" ht="38.25">
      <c r="A99" s="35" t="s">
        <v>56</v>
      </c>
      <c r="E99" s="40" t="s">
        <v>577</v>
      </c>
    </row>
    <row r="100" spans="1:5" ht="89.25">
      <c r="A100" t="s">
        <v>58</v>
      </c>
      <c r="E100" s="39" t="s">
        <v>531</v>
      </c>
    </row>
    <row r="101" spans="1:16" ht="25.5">
      <c r="A101" t="s">
        <v>49</v>
      </c>
      <c s="34" t="s">
        <v>243</v>
      </c>
      <c s="34" t="s">
        <v>821</v>
      </c>
      <c s="35" t="s">
        <v>5</v>
      </c>
      <c s="6" t="s">
        <v>822</v>
      </c>
      <c s="36" t="s">
        <v>126</v>
      </c>
      <c s="37">
        <v>1</v>
      </c>
      <c s="36">
        <v>0</v>
      </c>
      <c s="36">
        <f>ROUND(G101*H101,6)</f>
      </c>
      <c r="L101" s="38">
        <v>0</v>
      </c>
      <c s="32">
        <f>ROUND(ROUND(L101,2)*ROUND(G101,3),2)</f>
      </c>
      <c s="36" t="s">
        <v>399</v>
      </c>
      <c>
        <f>(M101*21)/100</f>
      </c>
      <c t="s">
        <v>27</v>
      </c>
    </row>
    <row r="102" spans="1:5" ht="12.75">
      <c r="A102" s="35" t="s">
        <v>55</v>
      </c>
      <c r="E102" s="39" t="s">
        <v>5</v>
      </c>
    </row>
    <row r="103" spans="1:5" ht="38.25">
      <c r="A103" s="35" t="s">
        <v>56</v>
      </c>
      <c r="E103" s="40" t="s">
        <v>577</v>
      </c>
    </row>
    <row r="104" spans="1:5" ht="76.5">
      <c r="A104" t="s">
        <v>58</v>
      </c>
      <c r="E104" s="39" t="s">
        <v>823</v>
      </c>
    </row>
    <row r="105" spans="1:16" ht="25.5">
      <c r="A105" t="s">
        <v>49</v>
      </c>
      <c s="34" t="s">
        <v>247</v>
      </c>
      <c s="34" t="s">
        <v>824</v>
      </c>
      <c s="35" t="s">
        <v>5</v>
      </c>
      <c s="6" t="s">
        <v>825</v>
      </c>
      <c s="36" t="s">
        <v>126</v>
      </c>
      <c s="37">
        <v>1</v>
      </c>
      <c s="36">
        <v>0</v>
      </c>
      <c s="36">
        <f>ROUND(G105*H105,6)</f>
      </c>
      <c r="L105" s="38">
        <v>0</v>
      </c>
      <c s="32">
        <f>ROUND(ROUND(L105,2)*ROUND(G105,3),2)</f>
      </c>
      <c s="36" t="s">
        <v>399</v>
      </c>
      <c>
        <f>(M105*21)/100</f>
      </c>
      <c t="s">
        <v>27</v>
      </c>
    </row>
    <row r="106" spans="1:5" ht="12.75">
      <c r="A106" s="35" t="s">
        <v>55</v>
      </c>
      <c r="E106" s="39" t="s">
        <v>5</v>
      </c>
    </row>
    <row r="107" spans="1:5" ht="38.25">
      <c r="A107" s="35" t="s">
        <v>56</v>
      </c>
      <c r="E107" s="40" t="s">
        <v>577</v>
      </c>
    </row>
    <row r="108" spans="1:5" ht="89.25">
      <c r="A108" t="s">
        <v>58</v>
      </c>
      <c r="E108" s="39" t="s">
        <v>826</v>
      </c>
    </row>
    <row r="109" spans="1:16" ht="25.5">
      <c r="A109" t="s">
        <v>49</v>
      </c>
      <c s="34" t="s">
        <v>252</v>
      </c>
      <c s="34" t="s">
        <v>827</v>
      </c>
      <c s="35" t="s">
        <v>5</v>
      </c>
      <c s="6" t="s">
        <v>828</v>
      </c>
      <c s="36" t="s">
        <v>126</v>
      </c>
      <c s="37">
        <v>1</v>
      </c>
      <c s="36">
        <v>0</v>
      </c>
      <c s="36">
        <f>ROUND(G109*H109,6)</f>
      </c>
      <c r="L109" s="38">
        <v>0</v>
      </c>
      <c s="32">
        <f>ROUND(ROUND(L109,2)*ROUND(G109,3),2)</f>
      </c>
      <c s="36" t="s">
        <v>399</v>
      </c>
      <c>
        <f>(M109*21)/100</f>
      </c>
      <c t="s">
        <v>27</v>
      </c>
    </row>
    <row r="110" spans="1:5" ht="12.75">
      <c r="A110" s="35" t="s">
        <v>55</v>
      </c>
      <c r="E110" s="39" t="s">
        <v>5</v>
      </c>
    </row>
    <row r="111" spans="1:5" ht="38.25">
      <c r="A111" s="35" t="s">
        <v>56</v>
      </c>
      <c r="E111" s="40" t="s">
        <v>577</v>
      </c>
    </row>
    <row r="112" spans="1:5" ht="89.25">
      <c r="A112" t="s">
        <v>58</v>
      </c>
      <c r="E112" s="39" t="s">
        <v>829</v>
      </c>
    </row>
    <row r="113" spans="1:16" ht="25.5">
      <c r="A113" t="s">
        <v>49</v>
      </c>
      <c s="34" t="s">
        <v>256</v>
      </c>
      <c s="34" t="s">
        <v>830</v>
      </c>
      <c s="35" t="s">
        <v>5</v>
      </c>
      <c s="6" t="s">
        <v>831</v>
      </c>
      <c s="36" t="s">
        <v>126</v>
      </c>
      <c s="37">
        <v>1</v>
      </c>
      <c s="36">
        <v>0</v>
      </c>
      <c s="36">
        <f>ROUND(G113*H113,6)</f>
      </c>
      <c r="L113" s="38">
        <v>0</v>
      </c>
      <c s="32">
        <f>ROUND(ROUND(L113,2)*ROUND(G113,3),2)</f>
      </c>
      <c s="36" t="s">
        <v>399</v>
      </c>
      <c>
        <f>(M113*21)/100</f>
      </c>
      <c t="s">
        <v>27</v>
      </c>
    </row>
    <row r="114" spans="1:5" ht="12.75">
      <c r="A114" s="35" t="s">
        <v>55</v>
      </c>
      <c r="E114" s="39" t="s">
        <v>5</v>
      </c>
    </row>
    <row r="115" spans="1:5" ht="38.25">
      <c r="A115" s="35" t="s">
        <v>56</v>
      </c>
      <c r="E115" s="40" t="s">
        <v>577</v>
      </c>
    </row>
    <row r="116" spans="1:5" ht="102">
      <c r="A116" t="s">
        <v>58</v>
      </c>
      <c r="E116" s="39" t="s">
        <v>832</v>
      </c>
    </row>
    <row r="117" spans="1:16" ht="12.75">
      <c r="A117" t="s">
        <v>49</v>
      </c>
      <c s="34" t="s">
        <v>261</v>
      </c>
      <c s="34" t="s">
        <v>833</v>
      </c>
      <c s="35" t="s">
        <v>5</v>
      </c>
      <c s="6" t="s">
        <v>834</v>
      </c>
      <c s="36" t="s">
        <v>78</v>
      </c>
      <c s="37">
        <v>4</v>
      </c>
      <c s="36">
        <v>0</v>
      </c>
      <c s="36">
        <f>ROUND(G117*H117,6)</f>
      </c>
      <c r="L117" s="38">
        <v>0</v>
      </c>
      <c s="32">
        <f>ROUND(ROUND(L117,2)*ROUND(G117,3),2)</f>
      </c>
      <c s="36" t="s">
        <v>399</v>
      </c>
      <c>
        <f>(M117*21)/100</f>
      </c>
      <c t="s">
        <v>27</v>
      </c>
    </row>
    <row r="118" spans="1:5" ht="12.75">
      <c r="A118" s="35" t="s">
        <v>55</v>
      </c>
      <c r="E118" s="39" t="s">
        <v>5</v>
      </c>
    </row>
    <row r="119" spans="1:5" ht="38.25">
      <c r="A119" s="35" t="s">
        <v>56</v>
      </c>
      <c r="E119" s="40" t="s">
        <v>835</v>
      </c>
    </row>
    <row r="120" spans="1:5" ht="63.75">
      <c r="A120" t="s">
        <v>58</v>
      </c>
      <c r="E120" s="39" t="s">
        <v>836</v>
      </c>
    </row>
    <row r="121" spans="1:16" ht="12.75">
      <c r="A121" t="s">
        <v>49</v>
      </c>
      <c s="34" t="s">
        <v>266</v>
      </c>
      <c s="34" t="s">
        <v>837</v>
      </c>
      <c s="35" t="s">
        <v>5</v>
      </c>
      <c s="6" t="s">
        <v>838</v>
      </c>
      <c s="36" t="s">
        <v>78</v>
      </c>
      <c s="37">
        <v>4</v>
      </c>
      <c s="36">
        <v>0</v>
      </c>
      <c s="36">
        <f>ROUND(G121*H121,6)</f>
      </c>
      <c r="L121" s="38">
        <v>0</v>
      </c>
      <c s="32">
        <f>ROUND(ROUND(L121,2)*ROUND(G121,3),2)</f>
      </c>
      <c s="36" t="s">
        <v>399</v>
      </c>
      <c>
        <f>(M121*21)/100</f>
      </c>
      <c t="s">
        <v>27</v>
      </c>
    </row>
    <row r="122" spans="1:5" ht="12.75">
      <c r="A122" s="35" t="s">
        <v>55</v>
      </c>
      <c r="E122" s="39" t="s">
        <v>5</v>
      </c>
    </row>
    <row r="123" spans="1:5" ht="38.25">
      <c r="A123" s="35" t="s">
        <v>56</v>
      </c>
      <c r="E123" s="40" t="s">
        <v>835</v>
      </c>
    </row>
    <row r="124" spans="1:5" ht="89.25">
      <c r="A124" t="s">
        <v>58</v>
      </c>
      <c r="E124" s="39" t="s">
        <v>839</v>
      </c>
    </row>
    <row r="125" spans="1:13" ht="12.75">
      <c r="A125" t="s">
        <v>46</v>
      </c>
      <c r="C125" s="31" t="s">
        <v>91</v>
      </c>
      <c r="E125" s="33" t="s">
        <v>457</v>
      </c>
      <c r="J125" s="32">
        <f>0</f>
      </c>
      <c s="32">
        <f>0</f>
      </c>
      <c s="32">
        <f>0+L126+L130+L134+L138+L142+L146+L150+L154+L158</f>
      </c>
      <c s="32">
        <f>0+M126+M130+M134+M138+M142+M146+M150+M154+M158</f>
      </c>
    </row>
    <row r="126" spans="1:16" ht="12.75">
      <c r="A126" t="s">
        <v>49</v>
      </c>
      <c s="34" t="s">
        <v>270</v>
      </c>
      <c s="34" t="s">
        <v>840</v>
      </c>
      <c s="35" t="s">
        <v>5</v>
      </c>
      <c s="6" t="s">
        <v>841</v>
      </c>
      <c s="36" t="s">
        <v>126</v>
      </c>
      <c s="37">
        <v>5</v>
      </c>
      <c s="36">
        <v>0</v>
      </c>
      <c s="36">
        <f>ROUND(G126*H126,6)</f>
      </c>
      <c r="L126" s="38">
        <v>0</v>
      </c>
      <c s="32">
        <f>ROUND(ROUND(L126,2)*ROUND(G126,3),2)</f>
      </c>
      <c s="36" t="s">
        <v>399</v>
      </c>
      <c>
        <f>(M126*21)/100</f>
      </c>
      <c t="s">
        <v>27</v>
      </c>
    </row>
    <row r="127" spans="1:5" ht="12.75">
      <c r="A127" s="35" t="s">
        <v>55</v>
      </c>
      <c r="E127" s="39" t="s">
        <v>5</v>
      </c>
    </row>
    <row r="128" spans="1:5" ht="38.25">
      <c r="A128" s="35" t="s">
        <v>56</v>
      </c>
      <c r="E128" s="40" t="s">
        <v>842</v>
      </c>
    </row>
    <row r="129" spans="1:5" ht="38.25">
      <c r="A129" t="s">
        <v>58</v>
      </c>
      <c r="E129" s="39" t="s">
        <v>843</v>
      </c>
    </row>
    <row r="130" spans="1:16" ht="12.75">
      <c r="A130" t="s">
        <v>49</v>
      </c>
      <c s="34" t="s">
        <v>275</v>
      </c>
      <c s="34" t="s">
        <v>844</v>
      </c>
      <c s="35" t="s">
        <v>5</v>
      </c>
      <c s="6" t="s">
        <v>845</v>
      </c>
      <c s="36" t="s">
        <v>126</v>
      </c>
      <c s="37">
        <v>8</v>
      </c>
      <c s="36">
        <v>0</v>
      </c>
      <c s="36">
        <f>ROUND(G130*H130,6)</f>
      </c>
      <c r="L130" s="38">
        <v>0</v>
      </c>
      <c s="32">
        <f>ROUND(ROUND(L130,2)*ROUND(G130,3),2)</f>
      </c>
      <c s="36" t="s">
        <v>399</v>
      </c>
      <c>
        <f>(M130*21)/100</f>
      </c>
      <c t="s">
        <v>27</v>
      </c>
    </row>
    <row r="131" spans="1:5" ht="12.75">
      <c r="A131" s="35" t="s">
        <v>55</v>
      </c>
      <c r="E131" s="39" t="s">
        <v>5</v>
      </c>
    </row>
    <row r="132" spans="1:5" ht="38.25">
      <c r="A132" s="35" t="s">
        <v>56</v>
      </c>
      <c r="E132" s="40" t="s">
        <v>534</v>
      </c>
    </row>
    <row r="133" spans="1:5" ht="89.25">
      <c r="A133" t="s">
        <v>58</v>
      </c>
      <c r="E133" s="39" t="s">
        <v>846</v>
      </c>
    </row>
    <row r="134" spans="1:16" ht="12.75">
      <c r="A134" t="s">
        <v>49</v>
      </c>
      <c s="34" t="s">
        <v>281</v>
      </c>
      <c s="34" t="s">
        <v>536</v>
      </c>
      <c s="35" t="s">
        <v>5</v>
      </c>
      <c s="6" t="s">
        <v>537</v>
      </c>
      <c s="36" t="s">
        <v>68</v>
      </c>
      <c s="37">
        <v>300</v>
      </c>
      <c s="36">
        <v>0</v>
      </c>
      <c s="36">
        <f>ROUND(G134*H134,6)</f>
      </c>
      <c r="L134" s="38">
        <v>0</v>
      </c>
      <c s="32">
        <f>ROUND(ROUND(L134,2)*ROUND(G134,3),2)</f>
      </c>
      <c s="36" t="s">
        <v>399</v>
      </c>
      <c>
        <f>(M134*21)/100</f>
      </c>
      <c t="s">
        <v>27</v>
      </c>
    </row>
    <row r="135" spans="1:5" ht="25.5">
      <c r="A135" s="35" t="s">
        <v>55</v>
      </c>
      <c r="E135" s="39" t="s">
        <v>847</v>
      </c>
    </row>
    <row r="136" spans="1:5" ht="38.25">
      <c r="A136" s="35" t="s">
        <v>56</v>
      </c>
      <c r="E136" s="40" t="s">
        <v>848</v>
      </c>
    </row>
    <row r="137" spans="1:5" ht="89.25">
      <c r="A137" t="s">
        <v>58</v>
      </c>
      <c r="E137" s="39" t="s">
        <v>539</v>
      </c>
    </row>
    <row r="138" spans="1:16" ht="12.75">
      <c r="A138" t="s">
        <v>49</v>
      </c>
      <c s="34" t="s">
        <v>286</v>
      </c>
      <c s="34" t="s">
        <v>540</v>
      </c>
      <c s="35" t="s">
        <v>5</v>
      </c>
      <c s="6" t="s">
        <v>541</v>
      </c>
      <c s="36" t="s">
        <v>78</v>
      </c>
      <c s="37">
        <v>341</v>
      </c>
      <c s="36">
        <v>0</v>
      </c>
      <c s="36">
        <f>ROUND(G138*H138,6)</f>
      </c>
      <c r="L138" s="38">
        <v>0</v>
      </c>
      <c s="32">
        <f>ROUND(ROUND(L138,2)*ROUND(G138,3),2)</f>
      </c>
      <c s="36" t="s">
        <v>399</v>
      </c>
      <c>
        <f>(M138*21)/100</f>
      </c>
      <c t="s">
        <v>27</v>
      </c>
    </row>
    <row r="139" spans="1:5" ht="76.5">
      <c r="A139" s="35" t="s">
        <v>55</v>
      </c>
      <c r="E139" s="39" t="s">
        <v>849</v>
      </c>
    </row>
    <row r="140" spans="1:5" ht="38.25">
      <c r="A140" s="35" t="s">
        <v>56</v>
      </c>
      <c r="E140" s="40" t="s">
        <v>850</v>
      </c>
    </row>
    <row r="141" spans="1:5" ht="102">
      <c r="A141" t="s">
        <v>58</v>
      </c>
      <c r="E141" s="39" t="s">
        <v>542</v>
      </c>
    </row>
    <row r="142" spans="1:16" ht="25.5">
      <c r="A142" t="s">
        <v>49</v>
      </c>
      <c s="34" t="s">
        <v>291</v>
      </c>
      <c s="34" t="s">
        <v>543</v>
      </c>
      <c s="35" t="s">
        <v>5</v>
      </c>
      <c s="6" t="s">
        <v>544</v>
      </c>
      <c s="36" t="s">
        <v>212</v>
      </c>
      <c s="37">
        <v>880.79</v>
      </c>
      <c s="36">
        <v>0</v>
      </c>
      <c s="36">
        <f>ROUND(G142*H142,6)</f>
      </c>
      <c r="L142" s="38">
        <v>0</v>
      </c>
      <c s="32">
        <f>ROUND(ROUND(L142,2)*ROUND(G142,3),2)</f>
      </c>
      <c s="36" t="s">
        <v>399</v>
      </c>
      <c>
        <f>(M142*21)/100</f>
      </c>
      <c t="s">
        <v>27</v>
      </c>
    </row>
    <row r="143" spans="1:5" ht="63.75">
      <c r="A143" s="35" t="s">
        <v>55</v>
      </c>
      <c r="E143" s="39" t="s">
        <v>851</v>
      </c>
    </row>
    <row r="144" spans="1:5" ht="38.25">
      <c r="A144" s="35" t="s">
        <v>56</v>
      </c>
      <c r="E144" s="40" t="s">
        <v>852</v>
      </c>
    </row>
    <row r="145" spans="1:5" ht="76.5">
      <c r="A145" t="s">
        <v>58</v>
      </c>
      <c r="E145" s="39" t="s">
        <v>547</v>
      </c>
    </row>
    <row r="146" spans="1:16" ht="12.75">
      <c r="A146" t="s">
        <v>49</v>
      </c>
      <c s="34" t="s">
        <v>294</v>
      </c>
      <c s="34" t="s">
        <v>853</v>
      </c>
      <c s="35" t="s">
        <v>5</v>
      </c>
      <c s="6" t="s">
        <v>854</v>
      </c>
      <c s="36" t="s">
        <v>78</v>
      </c>
      <c s="37">
        <v>30</v>
      </c>
      <c s="36">
        <v>0</v>
      </c>
      <c s="36">
        <f>ROUND(G146*H146,6)</f>
      </c>
      <c r="L146" s="38">
        <v>0</v>
      </c>
      <c s="32">
        <f>ROUND(ROUND(L146,2)*ROUND(G146,3),2)</f>
      </c>
      <c s="36" t="s">
        <v>399</v>
      </c>
      <c>
        <f>(M146*21)/100</f>
      </c>
      <c t="s">
        <v>27</v>
      </c>
    </row>
    <row r="147" spans="1:5" ht="12.75">
      <c r="A147" s="35" t="s">
        <v>55</v>
      </c>
      <c r="E147" s="39" t="s">
        <v>5</v>
      </c>
    </row>
    <row r="148" spans="1:5" ht="38.25">
      <c r="A148" s="35" t="s">
        <v>56</v>
      </c>
      <c r="E148" s="40" t="s">
        <v>855</v>
      </c>
    </row>
    <row r="149" spans="1:5" ht="102">
      <c r="A149" t="s">
        <v>58</v>
      </c>
      <c r="E149" s="39" t="s">
        <v>542</v>
      </c>
    </row>
    <row r="150" spans="1:16" ht="25.5">
      <c r="A150" t="s">
        <v>49</v>
      </c>
      <c s="34" t="s">
        <v>298</v>
      </c>
      <c s="34" t="s">
        <v>856</v>
      </c>
      <c s="35" t="s">
        <v>5</v>
      </c>
      <c s="6" t="s">
        <v>857</v>
      </c>
      <c s="36" t="s">
        <v>212</v>
      </c>
      <c s="37">
        <v>9</v>
      </c>
      <c s="36">
        <v>0</v>
      </c>
      <c s="36">
        <f>ROUND(G150*H150,6)</f>
      </c>
      <c r="L150" s="38">
        <v>0</v>
      </c>
      <c s="32">
        <f>ROUND(ROUND(L150,2)*ROUND(G150,3),2)</f>
      </c>
      <c s="36" t="s">
        <v>399</v>
      </c>
      <c>
        <f>(M150*21)/100</f>
      </c>
      <c t="s">
        <v>27</v>
      </c>
    </row>
    <row r="151" spans="1:5" ht="38.25">
      <c r="A151" s="35" t="s">
        <v>55</v>
      </c>
      <c r="E151" s="39" t="s">
        <v>858</v>
      </c>
    </row>
    <row r="152" spans="1:5" ht="38.25">
      <c r="A152" s="35" t="s">
        <v>56</v>
      </c>
      <c r="E152" s="40" t="s">
        <v>859</v>
      </c>
    </row>
    <row r="153" spans="1:5" ht="76.5">
      <c r="A153" t="s">
        <v>58</v>
      </c>
      <c r="E153" s="39" t="s">
        <v>547</v>
      </c>
    </row>
    <row r="154" spans="1:16" ht="12.75">
      <c r="A154" t="s">
        <v>49</v>
      </c>
      <c s="34" t="s">
        <v>303</v>
      </c>
      <c s="34" t="s">
        <v>860</v>
      </c>
      <c s="35" t="s">
        <v>5</v>
      </c>
      <c s="6" t="s">
        <v>861</v>
      </c>
      <c s="36" t="s">
        <v>68</v>
      </c>
      <c s="37">
        <v>0.5</v>
      </c>
      <c s="36">
        <v>0</v>
      </c>
      <c s="36">
        <f>ROUND(G154*H154,6)</f>
      </c>
      <c r="L154" s="38">
        <v>0</v>
      </c>
      <c s="32">
        <f>ROUND(ROUND(L154,2)*ROUND(G154,3),2)</f>
      </c>
      <c s="36" t="s">
        <v>399</v>
      </c>
      <c>
        <f>(M154*21)/100</f>
      </c>
      <c t="s">
        <v>27</v>
      </c>
    </row>
    <row r="155" spans="1:5" ht="12.75">
      <c r="A155" s="35" t="s">
        <v>55</v>
      </c>
      <c r="E155" s="39" t="s">
        <v>862</v>
      </c>
    </row>
    <row r="156" spans="1:5" ht="38.25">
      <c r="A156" s="35" t="s">
        <v>56</v>
      </c>
      <c r="E156" s="40" t="s">
        <v>863</v>
      </c>
    </row>
    <row r="157" spans="1:5" ht="89.25">
      <c r="A157" t="s">
        <v>58</v>
      </c>
      <c r="E157" s="39" t="s">
        <v>462</v>
      </c>
    </row>
    <row r="158" spans="1:16" ht="25.5">
      <c r="A158" t="s">
        <v>49</v>
      </c>
      <c s="34" t="s">
        <v>307</v>
      </c>
      <c s="34" t="s">
        <v>551</v>
      </c>
      <c s="35" t="s">
        <v>5</v>
      </c>
      <c s="6" t="s">
        <v>552</v>
      </c>
      <c s="36" t="s">
        <v>207</v>
      </c>
      <c s="37">
        <v>1500</v>
      </c>
      <c s="36">
        <v>0</v>
      </c>
      <c s="36">
        <f>ROUND(G158*H158,6)</f>
      </c>
      <c r="L158" s="38">
        <v>0</v>
      </c>
      <c s="32">
        <f>ROUND(ROUND(L158,2)*ROUND(G158,3),2)</f>
      </c>
      <c s="36" t="s">
        <v>54</v>
      </c>
      <c>
        <f>(M158*21)/100</f>
      </c>
      <c t="s">
        <v>27</v>
      </c>
    </row>
    <row r="159" spans="1:5" ht="25.5">
      <c r="A159" s="35" t="s">
        <v>55</v>
      </c>
      <c r="E159" s="39" t="s">
        <v>847</v>
      </c>
    </row>
    <row r="160" spans="1:5" ht="38.25">
      <c r="A160" s="35" t="s">
        <v>56</v>
      </c>
      <c r="E160" s="40" t="s">
        <v>864</v>
      </c>
    </row>
    <row r="161" spans="1:5" ht="76.5">
      <c r="A161" t="s">
        <v>58</v>
      </c>
      <c r="E161" s="39" t="s">
        <v>555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379</v>
      </c>
      <c s="41">
        <f>Rekapitulace!C14</f>
      </c>
      <c s="20" t="s">
        <v>0</v>
      </c>
      <c t="s">
        <v>23</v>
      </c>
      <c t="s">
        <v>27</v>
      </c>
    </row>
    <row r="4" spans="1:16" ht="32" customHeight="1">
      <c r="A4" s="24" t="s">
        <v>20</v>
      </c>
      <c s="25" t="s">
        <v>28</v>
      </c>
      <c s="27" t="s">
        <v>379</v>
      </c>
      <c r="E4" s="26" t="s">
        <v>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COUNTIFS(L8:L14,"=0",A8:A14,"P")+COUNTIFS(L8:L14,"",A8:A14,"P")+SUM(Q8:Q14)</f>
      </c>
    </row>
    <row r="8" spans="1:13" ht="25.5">
      <c r="A8" t="s">
        <v>44</v>
      </c>
      <c r="C8" s="28" t="s">
        <v>867</v>
      </c>
      <c r="E8" s="30" t="s">
        <v>866</v>
      </c>
      <c r="J8" s="29">
        <f>0+J9</f>
      </c>
      <c s="29">
        <f>0+K9</f>
      </c>
      <c s="29">
        <f>0+L9</f>
      </c>
      <c s="29">
        <f>0+M9</f>
      </c>
    </row>
    <row r="9" spans="1:13" ht="12.75">
      <c r="A9" t="s">
        <v>46</v>
      </c>
      <c r="C9" s="31" t="s">
        <v>71</v>
      </c>
      <c r="E9" s="33" t="s">
        <v>431</v>
      </c>
      <c r="J9" s="32">
        <f>0</f>
      </c>
      <c s="32">
        <f>0</f>
      </c>
      <c s="32">
        <f>0+L10+L14</f>
      </c>
      <c s="32">
        <f>0+M10+M14</f>
      </c>
    </row>
    <row r="10" spans="1:16" ht="25.5">
      <c r="A10" t="s">
        <v>49</v>
      </c>
      <c s="34" t="s">
        <v>50</v>
      </c>
      <c s="34" t="s">
        <v>868</v>
      </c>
      <c s="35" t="s">
        <v>5</v>
      </c>
      <c s="6" t="s">
        <v>869</v>
      </c>
      <c s="36" t="s">
        <v>78</v>
      </c>
      <c s="37">
        <v>20</v>
      </c>
      <c s="36">
        <v>0</v>
      </c>
      <c s="36">
        <f>ROUND(G10*H10,6)</f>
      </c>
      <c r="L10" s="38">
        <v>0</v>
      </c>
      <c s="32">
        <f>ROUND(ROUND(L10,2)*ROUND(G10,3),2)</f>
      </c>
      <c s="36" t="s">
        <v>54</v>
      </c>
      <c>
        <f>(M10*21)/100</f>
      </c>
      <c t="s">
        <v>27</v>
      </c>
    </row>
    <row r="11" spans="1:5" ht="12.75">
      <c r="A11" s="35" t="s">
        <v>55</v>
      </c>
      <c r="E11" s="39" t="s">
        <v>5</v>
      </c>
    </row>
    <row r="12" spans="1:5" ht="38.25">
      <c r="A12" s="35" t="s">
        <v>56</v>
      </c>
      <c r="E12" s="40" t="s">
        <v>795</v>
      </c>
    </row>
    <row r="13" spans="1:5" ht="382.5">
      <c r="A13" t="s">
        <v>58</v>
      </c>
      <c r="E13" s="39" t="s">
        <v>568</v>
      </c>
    </row>
    <row r="14" spans="1:16" ht="25.5">
      <c r="A14" t="s">
        <v>49</v>
      </c>
      <c s="34" t="s">
        <v>27</v>
      </c>
      <c s="34" t="s">
        <v>564</v>
      </c>
      <c s="35" t="s">
        <v>5</v>
      </c>
      <c s="6" t="s">
        <v>565</v>
      </c>
      <c s="36" t="s">
        <v>78</v>
      </c>
      <c s="37">
        <v>487</v>
      </c>
      <c s="36">
        <v>0</v>
      </c>
      <c s="36">
        <f>ROUND(G14*H14,6)</f>
      </c>
      <c r="L14" s="38">
        <v>0</v>
      </c>
      <c s="32">
        <f>ROUND(ROUND(L14,2)*ROUND(G14,3),2)</f>
      </c>
      <c s="36" t="s">
        <v>54</v>
      </c>
      <c>
        <f>(M14*21)/100</f>
      </c>
      <c t="s">
        <v>27</v>
      </c>
    </row>
    <row r="15" spans="1:5" ht="12.75">
      <c r="A15" s="35" t="s">
        <v>55</v>
      </c>
      <c r="E15" s="39" t="s">
        <v>5</v>
      </c>
    </row>
    <row r="16" spans="1:5" ht="38.25">
      <c r="A16" s="35" t="s">
        <v>56</v>
      </c>
      <c r="E16" s="40" t="s">
        <v>870</v>
      </c>
    </row>
    <row r="17" spans="1:5" ht="382.5">
      <c r="A17" t="s">
        <v>58</v>
      </c>
      <c r="E17" s="39" t="s">
        <v>568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